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0" windowHeight="7530" tabRatio="599" activeTab="0"/>
  </bookViews>
  <sheets>
    <sheet name="Budg10" sheetId="1" r:id="rId1"/>
  </sheets>
  <definedNames>
    <definedName name="_xlnm.Print_Titles" localSheetId="0">'Budg10'!$11:$13</definedName>
  </definedNames>
  <calcPr fullCalcOnLoad="1"/>
</workbook>
</file>

<file path=xl/sharedStrings.xml><?xml version="1.0" encoding="utf-8"?>
<sst xmlns="http://schemas.openxmlformats.org/spreadsheetml/2006/main" count="474" uniqueCount="359">
  <si>
    <t>رمز الميزانية</t>
  </si>
  <si>
    <t>10.11</t>
  </si>
  <si>
    <t>30.31</t>
  </si>
  <si>
    <t>30.32</t>
  </si>
  <si>
    <t>30.33</t>
  </si>
  <si>
    <t>20.21</t>
  </si>
  <si>
    <t>20.22</t>
  </si>
  <si>
    <t>20.23</t>
  </si>
  <si>
    <t xml:space="preserve"> </t>
  </si>
  <si>
    <t>20.24</t>
  </si>
  <si>
    <t>10.14</t>
  </si>
  <si>
    <t>30.34</t>
  </si>
  <si>
    <t>30.35</t>
  </si>
  <si>
    <t>30.36</t>
  </si>
  <si>
    <t>10.12</t>
  </si>
  <si>
    <t>10.13</t>
  </si>
  <si>
    <t>20.25</t>
  </si>
  <si>
    <t>20.27</t>
  </si>
  <si>
    <t>10.15</t>
  </si>
  <si>
    <t>10.16</t>
  </si>
  <si>
    <t>10.17</t>
  </si>
  <si>
    <t>10.18</t>
  </si>
  <si>
    <t>20.26</t>
  </si>
  <si>
    <t>20.31</t>
  </si>
  <si>
    <t>تعويضات ممثلة للمصاريف</t>
  </si>
  <si>
    <t>تعويضات للرئيس، ولذوي الحق من المستشارين</t>
  </si>
  <si>
    <t>مصاريف نقل الرئيس والمستشارين داخل المملكة</t>
  </si>
  <si>
    <t>مصاريف نقل الرئيس والمستشارين بالخارج</t>
  </si>
  <si>
    <t>مصاريف تنقل الرئيس والمستشارين داخل المملكة</t>
  </si>
  <si>
    <t>مصاريف المهمة بالخارج للرئيس والمستشارين </t>
  </si>
  <si>
    <t>مصاريف تأمين الأعضاء</t>
  </si>
  <si>
    <t>مصاريف الأعياد الوطنية والإحتفالات الرسمية</t>
  </si>
  <si>
    <t>شراء عتاد صغير للتزيين</t>
  </si>
  <si>
    <t>اكتراء عتاد الحفلات</t>
  </si>
  <si>
    <t>شراء التحف الفنية والهدايا لتسليم الجوائز</t>
  </si>
  <si>
    <t>مصاريف الإقامة والإطعام والإستقبال</t>
  </si>
  <si>
    <t>مصاريف النشاط الثقافي والفني</t>
  </si>
  <si>
    <t>مصاريف التوأمة</t>
  </si>
  <si>
    <t>مصاريف النقل داخل المملكة</t>
  </si>
  <si>
    <t>مصاريف النقل بالخارج</t>
  </si>
  <si>
    <t>مصاريف المهمة بالخارج</t>
  </si>
  <si>
    <t>مصاريف الإقامة والإطعام والإستقبال </t>
  </si>
  <si>
    <t>إشتراكات ووثائق</t>
  </si>
  <si>
    <t>اشتراك في الجرائد الرسمية والجرائد والمجلات</t>
  </si>
  <si>
    <t>اشتراك في وكالات الأنباء</t>
  </si>
  <si>
    <t>اشتراك في شبكات الأنباء</t>
  </si>
  <si>
    <t>شراء وثائق مختلفة</t>
  </si>
  <si>
    <t>تنظيم الندوات والمناظرات والتداريب</t>
  </si>
  <si>
    <t>مصاريف الإستقبال</t>
  </si>
  <si>
    <t>مصاريف الإيواء والإطعام</t>
  </si>
  <si>
    <t>مصاريف النقل </t>
  </si>
  <si>
    <t>لوازم ومطبوعات</t>
  </si>
  <si>
    <t>كراء العتاد التعليمي</t>
  </si>
  <si>
    <t>مصاريف الأتعاب </t>
  </si>
  <si>
    <t>التعويضات</t>
  </si>
  <si>
    <t>مصاريف التنشيط</t>
  </si>
  <si>
    <t xml:space="preserve">مجموع الفصل 10   </t>
  </si>
  <si>
    <t>الأنشطة المتعلقة بتسيير الموظفين</t>
  </si>
  <si>
    <t>الرواتب الأساسية</t>
  </si>
  <si>
    <t>الرواتب والتعويضات القارة للموظفين الرسميين ومتلائمهم</t>
  </si>
  <si>
    <t>الأجور والتعويضات القارة للموظفين المؤقتين</t>
  </si>
  <si>
    <t>أجور الأعوان العرضيين</t>
  </si>
  <si>
    <t>تعويضات مختلفة</t>
  </si>
  <si>
    <t>تعويضات عن الأشغال الإضافية</t>
  </si>
  <si>
    <t>تعويضات عن الصندوق</t>
  </si>
  <si>
    <t>تلف السندات</t>
  </si>
  <si>
    <t>التعويضات عن الأشغال الشاقة والموسخة</t>
  </si>
  <si>
    <t>تعويضات عن السندات</t>
  </si>
  <si>
    <t>تغطية وفوائد إجتماعية</t>
  </si>
  <si>
    <t>مساهمة أرباب العمل في الصندوق المغربي للتقاعد</t>
  </si>
  <si>
    <t>المساهمات في النظام الجماعي لمنح رواتب التقاعد</t>
  </si>
  <si>
    <t>المساهمات في منظمات الإحتياط الإجتماعي </t>
  </si>
  <si>
    <t>التعويض عن الولادة</t>
  </si>
  <si>
    <t>تأمين اليد العاملة</t>
  </si>
  <si>
    <t>الإعانة الإستثنائية للسكنى</t>
  </si>
  <si>
    <t>لباس الأعوان المستخدمين</t>
  </si>
  <si>
    <t>نقل وتنقل الموظفين</t>
  </si>
  <si>
    <t>مصاريف التنقل داخل المملكة</t>
  </si>
  <si>
    <t>مصاريف التداريب</t>
  </si>
  <si>
    <t xml:space="preserve">مجموع الفصل 20  </t>
  </si>
  <si>
    <t>الإكتراء</t>
  </si>
  <si>
    <t>اكتراء بنايات إدارية</t>
  </si>
  <si>
    <t>اكتراء أراضي </t>
  </si>
  <si>
    <t>اكتراء آليات النقل وآليات أخرى</t>
  </si>
  <si>
    <t>اكتراء عتاد معلوماتي</t>
  </si>
  <si>
    <t>العناية والمحافظة على البنايات والعتاد التقني</t>
  </si>
  <si>
    <t>الصيانة والمحافظة على البنايات الإدارية</t>
  </si>
  <si>
    <t>الصيانة الإعتيادية لدور السكني</t>
  </si>
  <si>
    <t>الصيانة والإصلاح الإعتيادي للعتاد المعلوماتي</t>
  </si>
  <si>
    <t>الصيانة الإعتيادية لشبكة الهاتف والماء والكهرباء</t>
  </si>
  <si>
    <t>الصيانة الإعتيادية للعتاد التقني</t>
  </si>
  <si>
    <t>لوازم المكتب ، مواد الطباعة ، أوراق ومطبوعات </t>
  </si>
  <si>
    <t>لوازم العتاد التقني والمعلوماتي</t>
  </si>
  <si>
    <t>لوازم ومنتوجات النشر</t>
  </si>
  <si>
    <t>مرأب السيارات والآليات </t>
  </si>
  <si>
    <t>شراء الوقود والزيوت </t>
  </si>
  <si>
    <t>قطع الغيار والإطارات المطاطية للسيارات والآليات</t>
  </si>
  <si>
    <t>صيانة وإصلاح السيارات والآليات</t>
  </si>
  <si>
    <t>مصاريف تأمين السيارات والآليات </t>
  </si>
  <si>
    <t>الضريبة الخاصة على السيارات</t>
  </si>
  <si>
    <t>مواد البناء</t>
  </si>
  <si>
    <t>شراء المواد الخام من المقالع</t>
  </si>
  <si>
    <t>شراء الإسمنت والأرصفة والزليج</t>
  </si>
  <si>
    <t>شراء الخشب</t>
  </si>
  <si>
    <t>شراءمواد حديدية وقوادس وجامع المياه</t>
  </si>
  <si>
    <t>شراء الزجاج </t>
  </si>
  <si>
    <t>شراء الصباغة</t>
  </si>
  <si>
    <t>شراء اللوازم الصحية ومواد الترصيص</t>
  </si>
  <si>
    <t>شراء العتاد الكهربائي الصغير</t>
  </si>
  <si>
    <t>شراء الجير </t>
  </si>
  <si>
    <t>شراء الطوب</t>
  </si>
  <si>
    <t>مواد حفظ الصحة</t>
  </si>
  <si>
    <t>شراء مواد الصيانة المنزلية</t>
  </si>
  <si>
    <t>شراء المواد المطهرة</t>
  </si>
  <si>
    <t>شراء مداد طبع اللحوم</t>
  </si>
  <si>
    <t>شراء مواد التشحيم</t>
  </si>
  <si>
    <t>صيانة وتجديد العتاد الصغير</t>
  </si>
  <si>
    <t>دراسات ، أبحاث وأتعاب</t>
  </si>
  <si>
    <t>دراسات عامة</t>
  </si>
  <si>
    <t>مصاريف الدراسات التقنية والتحاليل</t>
  </si>
  <si>
    <t>مصاريف أخرى للإدارة العامة</t>
  </si>
  <si>
    <t>مستحقات استهلاك الكهرباء</t>
  </si>
  <si>
    <t>مستحقات استهلاك الماء </t>
  </si>
  <si>
    <t>مصاريف التدفئة وموادها</t>
  </si>
  <si>
    <t>رسوم ومستحقات المواصلات اللاسلكية</t>
  </si>
  <si>
    <t>رسوم بريدية ومصاريف المراسلات</t>
  </si>
  <si>
    <t>التأمين عن الحريق وعن المسؤولية المدنية</t>
  </si>
  <si>
    <t> إعلانات قانونية ، إدراجات و مصاريف النشر</t>
  </si>
  <si>
    <t>ضرائب ورسوم</t>
  </si>
  <si>
    <t xml:space="preserve">مجموع الفصل 30 </t>
  </si>
  <si>
    <t>الأنشطة المالية المتعلقة بتسديد الديون</t>
  </si>
  <si>
    <t>قروض من لدن المؤسسات المالية</t>
  </si>
  <si>
    <t xml:space="preserve">مجموع الفصل 40 </t>
  </si>
  <si>
    <t>التسبيقات الممنوحة من طرف الخزينة العامة للمملكة</t>
  </si>
  <si>
    <t>فوائد القروض</t>
  </si>
  <si>
    <t>فوائد القروض الممنوحة من طرف صندوق التجهيز الجماعي</t>
  </si>
  <si>
    <t>تحملات مالية أخرى</t>
  </si>
  <si>
    <t>فوائد التأخير</t>
  </si>
  <si>
    <t xml:space="preserve">مجموع الفصل 50 </t>
  </si>
  <si>
    <t>مجموع الباب 10</t>
  </si>
  <si>
    <t>مجال الشؤون الإجتماعية</t>
  </si>
  <si>
    <t>المساعدة الإجتماعية</t>
  </si>
  <si>
    <t>الإعانة المقدمة للجمعيات والمؤسسات المحلية</t>
  </si>
  <si>
    <t>إعانات مقدمة لجمعيات الأعمال الإجتماعية  للموظفين</t>
  </si>
  <si>
    <t>إعانات مقدمة للمؤسسات الخيرية العمومية </t>
  </si>
  <si>
    <t>إعانات مقدمة للأعمال الإنسانية</t>
  </si>
  <si>
    <t>إعانات لمؤسسات أخرى اجتماعية</t>
  </si>
  <si>
    <t>الهبات والمعونات</t>
  </si>
  <si>
    <t>مصاريف الختانة </t>
  </si>
  <si>
    <t>مصاريف نقل الأطفال للمخيمات</t>
  </si>
  <si>
    <t>هبات ومعونات لصالح المحتاجين</t>
  </si>
  <si>
    <t>مصاريف استشفاء المعوزين</t>
  </si>
  <si>
    <t>مصاريف نقل المرضى للمراكز الإستشفائية</t>
  </si>
  <si>
    <t>شراء مواد غدائية</t>
  </si>
  <si>
    <t>مساعدات للرياضة والإستجمام</t>
  </si>
  <si>
    <t>الجمعيات والفرق الرياضية</t>
  </si>
  <si>
    <t>إعانات للجمعيات الرياضية</t>
  </si>
  <si>
    <t>إعانات للفرق الرياضية</t>
  </si>
  <si>
    <t>ملاعب ،قاعات ومركبات رياضية</t>
  </si>
  <si>
    <t>شراء لوازم الرياضة</t>
  </si>
  <si>
    <t xml:space="preserve">مجموع الفصل 20   </t>
  </si>
  <si>
    <t>العلاجات الأساسية والمحافظة على الصحة</t>
  </si>
  <si>
    <t>مواد صحية وصيدلية</t>
  </si>
  <si>
    <t>شراء المواد   الصحية للمكاتب البلدية الصحية والمراكز الإستشفائية</t>
  </si>
  <si>
    <t>شراء مواد إبادة الفئران</t>
  </si>
  <si>
    <t>شراء المبيدات للطفيليات والحشرات</t>
  </si>
  <si>
    <t>شراء عتاد صغير للمكاتب البلدية للصحة</t>
  </si>
  <si>
    <t>حملات التلقيح</t>
  </si>
  <si>
    <t>شراء مواد التلقيح</t>
  </si>
  <si>
    <t>شراء عتاد صغير للتلقيح</t>
  </si>
  <si>
    <t xml:space="preserve">مجموع الفصل 30  </t>
  </si>
  <si>
    <t>التكوين المهني</t>
  </si>
  <si>
    <t>مراكز التكوين</t>
  </si>
  <si>
    <t>المساهمات في مصاريف تسيير معاهد التكوين التقني</t>
  </si>
  <si>
    <t>مصاريف التكوين المستمر للمنتخبين</t>
  </si>
  <si>
    <t>مصاريف التكوين المستمر لموظفي الجماعة</t>
  </si>
  <si>
    <t>مجموع الفصل 70</t>
  </si>
  <si>
    <t>الثقافة و الفنون الجميلة</t>
  </si>
  <si>
    <t xml:space="preserve">تسفير الكتب و السجلات المختلفة </t>
  </si>
  <si>
    <t>المسارح</t>
  </si>
  <si>
    <t>شراء عتاد صغير</t>
  </si>
  <si>
    <t>الصيانة الإعتيادية للبنايات</t>
  </si>
  <si>
    <t>الصيانة والإصلاحات الإعتيادية للعتاد</t>
  </si>
  <si>
    <t>منح لصالح الجمعيات</t>
  </si>
  <si>
    <t>منح لفائدة الجمعيات الثقافية</t>
  </si>
  <si>
    <t>مجموع الفصل 80</t>
  </si>
  <si>
    <t>المقابر ومصالح دفن الأموات</t>
  </si>
  <si>
    <t>صوائر الغسل والدفن</t>
  </si>
  <si>
    <t>مجموع الباب 20</t>
  </si>
  <si>
    <t>مجال الشؤون التقنية</t>
  </si>
  <si>
    <t>التعمير، السكن، والمحافظة على البيئة</t>
  </si>
  <si>
    <t>السكن، المناطق الخضراء، الحدائق والمحافظة على البيئة</t>
  </si>
  <si>
    <t>شراء الأشجار والأغراس</t>
  </si>
  <si>
    <t>شراء البذور والأزهار للمغارس والمشاتل</t>
  </si>
  <si>
    <t>شراء الأسمدة</t>
  </si>
  <si>
    <t>شراء عتاد صغير للتشوير</t>
  </si>
  <si>
    <t>شراء علامات أسماء الشوارع</t>
  </si>
  <si>
    <t>شراء القواديس ومجامع المياه من الصلب</t>
  </si>
  <si>
    <t>الصيانة والمحافظة على الممتلكات</t>
  </si>
  <si>
    <t>الصيانة الإعتيادية للمناطق الخضراء والحدائق والغابات</t>
  </si>
  <si>
    <t>الصيانة الإعتيادية للطرقات</t>
  </si>
  <si>
    <t>صيانة البنايات التقنية </t>
  </si>
  <si>
    <t>صيانة المنشآت الرياضية</t>
  </si>
  <si>
    <t>صيانة منشآت الماء الصالح للشرب</t>
  </si>
  <si>
    <t>صيانة منشآت الإنارة العمومية</t>
  </si>
  <si>
    <t>صيانة منشآت أخرى</t>
  </si>
  <si>
    <t>مجموع الفصل 10</t>
  </si>
  <si>
    <t>الإنارة العمومية</t>
  </si>
  <si>
    <t>الصيانة والمحافظة</t>
  </si>
  <si>
    <t>الصيانة الإعتيادية لمنشآت الإنارة العمومية </t>
  </si>
  <si>
    <t>الصيانة الإعتيادية للمولدات ومحطات التحويل</t>
  </si>
  <si>
    <t>شراء عتاد الصيانة</t>
  </si>
  <si>
    <t>استهلاك الإنارة العمومية</t>
  </si>
  <si>
    <t>نقط الماء</t>
  </si>
  <si>
    <t>مجموع الباب 30</t>
  </si>
  <si>
    <t>مجال الدعم </t>
  </si>
  <si>
    <t>دعم أنشطة مختلفة</t>
  </si>
  <si>
    <t>سداد للمقاولات</t>
  </si>
  <si>
    <t>تعويضات </t>
  </si>
  <si>
    <t>تعويضات عن الضرر لصالح الخواص </t>
  </si>
  <si>
    <t>صوائر المسطرة وإقامة الدعاوي</t>
  </si>
  <si>
    <t>الدعم من خلال المصاريف الطارئة</t>
  </si>
  <si>
    <t>الموظفين </t>
  </si>
  <si>
    <t>العتاد وصوائر التسيير</t>
  </si>
  <si>
    <t>دفعات لحساب النفقات من المبالغ المرصودة</t>
  </si>
  <si>
    <t>دفعات لحساب النفقات من المبالغ  المرصودة لفائدة المقاطعات</t>
  </si>
  <si>
    <t>دفعات لفائدة الشركات الخاصة مقابل الخدمات التي تسديها للجماعات المحلية</t>
  </si>
  <si>
    <t>مجموع الباب 50</t>
  </si>
  <si>
    <t>مجال إندماج النتائج</t>
  </si>
  <si>
    <t>النتائج</t>
  </si>
  <si>
    <t>دفعات الفائض للجزء الثاني من الميزانية</t>
  </si>
  <si>
    <t>مجموع الباب 60</t>
  </si>
  <si>
    <t>40.41</t>
  </si>
  <si>
    <t>40.42</t>
  </si>
  <si>
    <t>40.43</t>
  </si>
  <si>
    <t>40.44</t>
  </si>
  <si>
    <t>40.45</t>
  </si>
  <si>
    <t>50.51</t>
  </si>
  <si>
    <t>50.52</t>
  </si>
  <si>
    <t>50.53</t>
  </si>
  <si>
    <t>50.54</t>
  </si>
  <si>
    <t>50.55</t>
  </si>
  <si>
    <t>60.61</t>
  </si>
  <si>
    <t>60.62</t>
  </si>
  <si>
    <t>60.63</t>
  </si>
  <si>
    <t>60.64</t>
  </si>
  <si>
    <t>60.65</t>
  </si>
  <si>
    <t>60.66</t>
  </si>
  <si>
    <t>60.67</t>
  </si>
  <si>
    <t>60.68</t>
  </si>
  <si>
    <t>30.38</t>
  </si>
  <si>
    <t>50.56</t>
  </si>
  <si>
    <t>50.57</t>
  </si>
  <si>
    <t>50.58</t>
  </si>
  <si>
    <t>50.60</t>
  </si>
  <si>
    <t>50.61</t>
  </si>
  <si>
    <t>50.62</t>
  </si>
  <si>
    <t>70.73</t>
  </si>
  <si>
    <t>70.74</t>
  </si>
  <si>
    <t>70.75</t>
  </si>
  <si>
    <t>80.81</t>
  </si>
  <si>
    <t>80.82</t>
  </si>
  <si>
    <t>80.84</t>
  </si>
  <si>
    <t>90.91</t>
  </si>
  <si>
    <t>90.92</t>
  </si>
  <si>
    <t>90.93</t>
  </si>
  <si>
    <t>90.94</t>
  </si>
  <si>
    <t>90.95</t>
  </si>
  <si>
    <t>90.96</t>
  </si>
  <si>
    <t>90.98</t>
  </si>
  <si>
    <t>90.99</t>
  </si>
  <si>
    <t>20.29</t>
  </si>
  <si>
    <t>20.30</t>
  </si>
  <si>
    <t>شراء المواد للوقاية الصحية للمكاتب البلدية للصحة والمراكز  الإستشفائية والمستوصفات</t>
  </si>
  <si>
    <t>20.32</t>
  </si>
  <si>
    <t>60.71</t>
  </si>
  <si>
    <t>60.72</t>
  </si>
  <si>
    <t>الصيانة والإصلاحات الإعتيادية للمقابر</t>
  </si>
  <si>
    <t>المستحقات-نقط الماء -</t>
  </si>
  <si>
    <t>80.83</t>
  </si>
  <si>
    <t>60.69</t>
  </si>
  <si>
    <t>المساهمة في مصاريف المنظمات الدولية</t>
  </si>
  <si>
    <t>الانشطة المتعلقة بوسائل التسيير الاخرى</t>
  </si>
  <si>
    <t>الانشطة الدينية</t>
  </si>
  <si>
    <t>طقوس دينية</t>
  </si>
  <si>
    <t>مصاريف الطقوس</t>
  </si>
  <si>
    <t>60.73</t>
  </si>
  <si>
    <t>التعليم الثانوي</t>
  </si>
  <si>
    <t xml:space="preserve">مجموع الفصل 60  </t>
  </si>
  <si>
    <t>مجموع الفصل 90</t>
  </si>
  <si>
    <t>سداد للخواص</t>
  </si>
  <si>
    <t xml:space="preserve">شراء الكتب </t>
  </si>
  <si>
    <t>الصناعة التقليدية</t>
  </si>
  <si>
    <t>مجموع الباب 40</t>
  </si>
  <si>
    <t>50.59</t>
  </si>
  <si>
    <t>شراء الزفت</t>
  </si>
  <si>
    <t>دفعات أخرى</t>
  </si>
  <si>
    <t>صيانة الساحات العمومية والمنتزهات ومرافق السيارات  والمزابل  العمومية</t>
  </si>
  <si>
    <t>مجال اﻹدارة العامة</t>
  </si>
  <si>
    <r>
      <t>شراء ا</t>
    </r>
    <r>
      <rPr>
        <sz val="12"/>
        <rFont val="Arial"/>
        <family val="2"/>
      </rPr>
      <t>ﻵ</t>
    </r>
    <r>
      <rPr>
        <sz val="12"/>
        <rFont val="Times New Roman"/>
        <family val="1"/>
      </rPr>
      <t>جر</t>
    </r>
  </si>
  <si>
    <t>صيانة الشواطىء و المسابح</t>
  </si>
  <si>
    <t>مصاريف مختلفة -المكتب الصحي- حملات التحسيس</t>
  </si>
  <si>
    <t>نوع المصــــــاريف</t>
  </si>
  <si>
    <t>مجموع الفصل 20</t>
  </si>
  <si>
    <t xml:space="preserve">مجموع الفصل 40   </t>
  </si>
  <si>
    <t>مجموع الفصل 30</t>
  </si>
  <si>
    <t>1ـ قسم مصاريـــــــــــف  التسيير</t>
  </si>
  <si>
    <t>الفقرات</t>
  </si>
  <si>
    <t>الفصول</t>
  </si>
  <si>
    <t>الأبواب</t>
  </si>
  <si>
    <t>مجموع قسم مصاريف التسيير</t>
  </si>
  <si>
    <t xml:space="preserve">            المملكة المغربية  </t>
  </si>
  <si>
    <t>جماعة مراكش</t>
  </si>
  <si>
    <t>قسم الميزانية و المحاسبة</t>
  </si>
  <si>
    <r>
      <t>الم</t>
    </r>
    <r>
      <rPr>
        <b/>
        <u val="single"/>
        <sz val="14"/>
        <rFont val="Arial"/>
        <family val="2"/>
      </rPr>
      <t>ذ</t>
    </r>
    <r>
      <rPr>
        <b/>
        <u val="single"/>
        <sz val="14"/>
        <rFont val="Times New Roman"/>
        <family val="1"/>
      </rPr>
      <t>ابح والمحاجز</t>
    </r>
  </si>
  <si>
    <t xml:space="preserve">     مصاريف تهيييء لوائح أجور الموظفين من طرف مؤسسات أخرى</t>
  </si>
  <si>
    <r>
      <t>ﺇ</t>
    </r>
    <r>
      <rPr>
        <b/>
        <sz val="14"/>
        <rFont val="Times New Roman"/>
        <family val="1"/>
      </rPr>
      <t>عانات للتعاونيات</t>
    </r>
  </si>
  <si>
    <r>
      <t xml:space="preserve">سداد و </t>
    </r>
    <r>
      <rPr>
        <b/>
        <sz val="14"/>
        <rFont val="Arial"/>
        <family val="2"/>
      </rPr>
      <t>ﺇ</t>
    </r>
    <r>
      <rPr>
        <b/>
        <sz val="14"/>
        <rFont val="Times New Roman"/>
        <family val="1"/>
      </rPr>
      <t>رجاع الحقوق و الرسوم و الواجبات المحصلة بغير حق</t>
    </r>
  </si>
  <si>
    <r>
      <t>المستحقات -ا</t>
    </r>
    <r>
      <rPr>
        <sz val="13"/>
        <rFont val="Arial"/>
        <family val="2"/>
      </rPr>
      <t>ﻹ</t>
    </r>
    <r>
      <rPr>
        <sz val="13"/>
        <rFont val="Times New Roman"/>
        <family val="1"/>
      </rPr>
      <t>نارة العمومية-</t>
    </r>
  </si>
  <si>
    <r>
      <t>ا</t>
    </r>
    <r>
      <rPr>
        <sz val="12"/>
        <rFont val="Arial"/>
        <family val="2"/>
      </rPr>
      <t>ﻹ</t>
    </r>
    <r>
      <rPr>
        <sz val="12"/>
        <rFont val="Times New Roman"/>
        <family val="1"/>
      </rPr>
      <t>شتراك في شبكة الماء و الكهرباء</t>
    </r>
  </si>
  <si>
    <r>
      <t>الصيانة الإعتيادية لعتاد وأثا</t>
    </r>
    <r>
      <rPr>
        <sz val="12"/>
        <rFont val="Arial"/>
        <family val="2"/>
      </rPr>
      <t>ﺙ</t>
    </r>
    <r>
      <rPr>
        <sz val="12"/>
        <rFont val="Times New Roman"/>
        <family val="1"/>
      </rPr>
      <t> المكاتب</t>
    </r>
  </si>
  <si>
    <r>
      <t xml:space="preserve">              سداد </t>
    </r>
    <r>
      <rPr>
        <sz val="12"/>
        <rFont val="Arial"/>
        <family val="2"/>
      </rPr>
      <t>ﺃ</t>
    </r>
    <r>
      <rPr>
        <sz val="12"/>
        <rFont val="Times New Roman"/>
        <family val="1"/>
      </rPr>
      <t>صل القروض الممنوحة  من طرف صندوق التجهيز الجماعي</t>
    </r>
  </si>
  <si>
    <r>
      <t xml:space="preserve">دفعات لحساب النفقات من المبالغ  المرصودة </t>
    </r>
    <r>
      <rPr>
        <sz val="12"/>
        <rFont val="Arial"/>
        <family val="2"/>
      </rPr>
      <t>ﻷ</t>
    </r>
    <r>
      <rPr>
        <sz val="12"/>
        <rFont val="Times New Roman"/>
        <family val="1"/>
      </rPr>
      <t>مور خصوصية المبادرة المحلية للتنمية البشرية</t>
    </r>
  </si>
  <si>
    <t>شراء منتوجات خاصة بالمختبر</t>
  </si>
  <si>
    <t xml:space="preserve">مجموع الفصل 40  </t>
  </si>
  <si>
    <t>المديرية العامة للمصالح</t>
  </si>
  <si>
    <t>شراء الملابس و الأثواب</t>
  </si>
  <si>
    <t>المحافظة على المراكز الإستشفائية والمستوصفات</t>
  </si>
  <si>
    <t>وزارة الداخلية</t>
  </si>
  <si>
    <t>ولاية  جهة مراكش آسفي و عمالة مراكش</t>
  </si>
  <si>
    <t>المصاريف الملتزم بها</t>
  </si>
  <si>
    <t>الباقي اعتماده</t>
  </si>
  <si>
    <t>الاعتمادات الملغاة برسم سنة 2019</t>
  </si>
  <si>
    <t>الاعتمادات المنقولة الى 01/01/2020</t>
  </si>
  <si>
    <t>الاعتمادات النهائية لسنة 2019</t>
  </si>
  <si>
    <t xml:space="preserve"> الحوالات الصادرة و المؤشر عليها الى غاية 31/12/2019</t>
  </si>
  <si>
    <t>أجور المتعاقدين</t>
  </si>
  <si>
    <t>اتعاب</t>
  </si>
  <si>
    <t>80.86</t>
  </si>
  <si>
    <t>مصاريف تسيير المراكز السوسيوتقافية الخاصة بالمرأة</t>
  </si>
  <si>
    <t>مصاريف تسيير المراكز السوسيوتقافية الخاصة بالطفل</t>
  </si>
  <si>
    <t>صيانة المستوصفات</t>
  </si>
  <si>
    <t>الصيانة -االبنايات</t>
  </si>
  <si>
    <t xml:space="preserve">مجموع الفصل 50  </t>
  </si>
  <si>
    <t>صيانة و اصلاح البنايات</t>
  </si>
  <si>
    <t>دفعات للجامعات</t>
  </si>
  <si>
    <t>دفعات للمختبرات و المصالح التابعة لوزارة الصحة العمومية</t>
  </si>
  <si>
    <t>دفعات لمكتب الحوز</t>
  </si>
  <si>
    <t>دفعات لمختلف الهيات و المؤسسات</t>
  </si>
  <si>
    <t>دفعات للجمعيات</t>
  </si>
  <si>
    <t>report fonct</t>
  </si>
  <si>
    <t>co</t>
  </si>
  <si>
    <t>as</t>
  </si>
  <si>
    <t>total</t>
  </si>
  <si>
    <t>reste sur versement</t>
  </si>
  <si>
    <t>deference</t>
  </si>
  <si>
    <t>total credit</t>
  </si>
  <si>
    <t>total versement</t>
  </si>
  <si>
    <t>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</si>
</sst>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_-* #,##0.00\-;_-* &quot;-&quot;??_-;_-@_-"/>
    <numFmt numFmtId="165" formatCode="#,##0.00\ _€"/>
    <numFmt numFmtId="166" formatCode="[$-40C]dddd\ d\ mmmm\ yyyy"/>
    <numFmt numFmtId="167" formatCode="d/m/yy;@"/>
    <numFmt numFmtId="168" formatCode="dd/mm/yy;@"/>
    <numFmt numFmtId="169" formatCode="_-* #,##0.00\ _F_-;\-* #,##0.00\ _F_-;_-* &quot;-&quot;??\ _F_-;_-@_-"/>
    <numFmt numFmtId="170" formatCode="#,##0.00_ ;\-#,##0.00\ 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u val="single"/>
      <sz val="11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u val="double"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u val="double"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u val="doub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trike/>
      <sz val="24"/>
      <color indexed="8"/>
      <name val="Times New Roman"/>
      <family val="1"/>
    </font>
    <font>
      <b/>
      <u val="double"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 style="medium"/>
    </border>
    <border>
      <left style="thick"/>
      <right style="medium"/>
      <top style="hair"/>
      <bottom style="medium"/>
    </border>
    <border>
      <left>
        <color indexed="63"/>
      </left>
      <right style="thick"/>
      <top style="medium"/>
      <bottom style="hair"/>
    </border>
    <border>
      <left style="thick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0" borderId="2" applyNumberFormat="0" applyFill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25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</cellStyleXfs>
  <cellXfs count="40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3" fontId="0" fillId="32" borderId="0" xfId="44" applyFont="1" applyFill="1" applyAlignment="1">
      <alignment/>
    </xf>
    <xf numFmtId="43" fontId="0" fillId="0" borderId="0" xfId="44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33" borderId="0" xfId="0" applyFill="1" applyAlignment="1">
      <alignment/>
    </xf>
    <xf numFmtId="43" fontId="0" fillId="33" borderId="0" xfId="44" applyFont="1" applyFill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right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4" fontId="0" fillId="36" borderId="0" xfId="0" applyNumberFormat="1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 vertical="justify"/>
    </xf>
    <xf numFmtId="0" fontId="13" fillId="33" borderId="11" xfId="0" applyFont="1" applyFill="1" applyBorder="1" applyAlignment="1">
      <alignment/>
    </xf>
    <xf numFmtId="4" fontId="15" fillId="33" borderId="12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 horizontal="right"/>
    </xf>
    <xf numFmtId="4" fontId="13" fillId="33" borderId="11" xfId="0" applyNumberFormat="1" applyFont="1" applyFill="1" applyBorder="1" applyAlignment="1">
      <alignment horizontal="right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4" fontId="16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8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4" fontId="15" fillId="33" borderId="14" xfId="0" applyNumberFormat="1" applyFont="1" applyFill="1" applyBorder="1" applyAlignment="1">
      <alignment horizontal="right"/>
    </xf>
    <xf numFmtId="2" fontId="1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4" fontId="15" fillId="33" borderId="16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/>
    </xf>
    <xf numFmtId="0" fontId="17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0" fontId="11" fillId="33" borderId="20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/>
    </xf>
    <xf numFmtId="4" fontId="15" fillId="33" borderId="25" xfId="0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 horizontal="center" vertical="center" wrapText="1"/>
    </xf>
    <xf numFmtId="4" fontId="15" fillId="33" borderId="26" xfId="0" applyNumberFormat="1" applyFont="1" applyFill="1" applyBorder="1" applyAlignment="1">
      <alignment horizontal="right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vertical="center"/>
    </xf>
    <xf numFmtId="4" fontId="13" fillId="33" borderId="26" xfId="0" applyNumberFormat="1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/>
    </xf>
    <xf numFmtId="2" fontId="13" fillId="33" borderId="26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4" fontId="15" fillId="33" borderId="27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/>
    </xf>
    <xf numFmtId="2" fontId="13" fillId="33" borderId="33" xfId="0" applyNumberFormat="1" applyFont="1" applyFill="1" applyBorder="1" applyAlignment="1">
      <alignment/>
    </xf>
    <xf numFmtId="2" fontId="13" fillId="33" borderId="32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43" fontId="1" fillId="33" borderId="26" xfId="44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/>
    </xf>
    <xf numFmtId="4" fontId="15" fillId="33" borderId="38" xfId="0" applyNumberFormat="1" applyFont="1" applyFill="1" applyBorder="1" applyAlignment="1">
      <alignment horizontal="right"/>
    </xf>
    <xf numFmtId="0" fontId="21" fillId="33" borderId="38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" fontId="13" fillId="33" borderId="38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 vertical="center" wrapText="1"/>
    </xf>
    <xf numFmtId="4" fontId="15" fillId="33" borderId="33" xfId="0" applyNumberFormat="1" applyFont="1" applyFill="1" applyBorder="1" applyAlignment="1">
      <alignment horizontal="right"/>
    </xf>
    <xf numFmtId="0" fontId="20" fillId="33" borderId="3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0" fontId="1" fillId="33" borderId="38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 wrapText="1"/>
    </xf>
    <xf numFmtId="4" fontId="11" fillId="35" borderId="10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/>
    </xf>
    <xf numFmtId="0" fontId="17" fillId="33" borderId="24" xfId="0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0" fontId="27" fillId="35" borderId="10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/>
    </xf>
    <xf numFmtId="170" fontId="11" fillId="34" borderId="10" xfId="0" applyNumberFormat="1" applyFont="1" applyFill="1" applyBorder="1" applyAlignment="1">
      <alignment horizontal="right"/>
    </xf>
    <xf numFmtId="2" fontId="13" fillId="33" borderId="40" xfId="0" applyNumberFormat="1" applyFont="1" applyFill="1" applyBorder="1" applyAlignment="1">
      <alignment/>
    </xf>
    <xf numFmtId="0" fontId="7" fillId="33" borderId="40" xfId="0" applyFont="1" applyFill="1" applyBorder="1" applyAlignment="1">
      <alignment horizontal="center" vertical="center" wrapText="1"/>
    </xf>
    <xf numFmtId="4" fontId="15" fillId="33" borderId="41" xfId="0" applyNumberFormat="1" applyFont="1" applyFill="1" applyBorder="1" applyAlignment="1">
      <alignment horizontal="right"/>
    </xf>
    <xf numFmtId="4" fontId="15" fillId="33" borderId="40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 horizontal="center" vertical="center" wrapText="1"/>
    </xf>
    <xf numFmtId="2" fontId="13" fillId="33" borderId="41" xfId="0" applyNumberFormat="1" applyFont="1" applyFill="1" applyBorder="1" applyAlignment="1">
      <alignment/>
    </xf>
    <xf numFmtId="4" fontId="15" fillId="33" borderId="42" xfId="0" applyNumberFormat="1" applyFont="1" applyFill="1" applyBorder="1" applyAlignment="1">
      <alignment horizontal="right"/>
    </xf>
    <xf numFmtId="4" fontId="15" fillId="33" borderId="43" xfId="0" applyNumberFormat="1" applyFont="1" applyFill="1" applyBorder="1" applyAlignment="1">
      <alignment horizontal="right"/>
    </xf>
    <xf numFmtId="0" fontId="13" fillId="33" borderId="39" xfId="0" applyFont="1" applyFill="1" applyBorder="1" applyAlignment="1">
      <alignment/>
    </xf>
    <xf numFmtId="4" fontId="15" fillId="33" borderId="19" xfId="0" applyNumberFormat="1" applyFont="1" applyFill="1" applyBorder="1" applyAlignment="1">
      <alignment/>
    </xf>
    <xf numFmtId="4" fontId="15" fillId="33" borderId="44" xfId="0" applyNumberFormat="1" applyFont="1" applyFill="1" applyBorder="1" applyAlignment="1">
      <alignment horizontal="right"/>
    </xf>
    <xf numFmtId="4" fontId="11" fillId="35" borderId="13" xfId="0" applyNumberFormat="1" applyFont="1" applyFill="1" applyBorder="1" applyAlignment="1">
      <alignment horizontal="right" vertical="center"/>
    </xf>
    <xf numFmtId="4" fontId="13" fillId="33" borderId="19" xfId="0" applyNumberFormat="1" applyFont="1" applyFill="1" applyBorder="1" applyAlignment="1">
      <alignment/>
    </xf>
    <xf numFmtId="2" fontId="13" fillId="33" borderId="44" xfId="0" applyNumberFormat="1" applyFont="1" applyFill="1" applyBorder="1" applyAlignment="1">
      <alignment/>
    </xf>
    <xf numFmtId="4" fontId="15" fillId="33" borderId="20" xfId="0" applyNumberFormat="1" applyFont="1" applyFill="1" applyBorder="1" applyAlignment="1">
      <alignment horizontal="right"/>
    </xf>
    <xf numFmtId="2" fontId="13" fillId="33" borderId="39" xfId="0" applyNumberFormat="1" applyFont="1" applyFill="1" applyBorder="1" applyAlignment="1">
      <alignment/>
    </xf>
    <xf numFmtId="2" fontId="13" fillId="33" borderId="45" xfId="0" applyNumberFormat="1" applyFont="1" applyFill="1" applyBorder="1" applyAlignment="1">
      <alignment/>
    </xf>
    <xf numFmtId="2" fontId="13" fillId="33" borderId="24" xfId="0" applyNumberFormat="1" applyFont="1" applyFill="1" applyBorder="1" applyAlignment="1">
      <alignment/>
    </xf>
    <xf numFmtId="4" fontId="11" fillId="35" borderId="13" xfId="0" applyNumberFormat="1" applyFont="1" applyFill="1" applyBorder="1" applyAlignment="1">
      <alignment horizontal="center" vertical="center"/>
    </xf>
    <xf numFmtId="4" fontId="11" fillId="35" borderId="13" xfId="0" applyNumberFormat="1" applyFont="1" applyFill="1" applyBorder="1" applyAlignment="1">
      <alignment horizontal="right" vertical="center" wrapText="1"/>
    </xf>
    <xf numFmtId="4" fontId="15" fillId="34" borderId="13" xfId="0" applyNumberFormat="1" applyFont="1" applyFill="1" applyBorder="1" applyAlignment="1">
      <alignment horizontal="right" vertical="center" wrapText="1"/>
    </xf>
    <xf numFmtId="4" fontId="15" fillId="33" borderId="46" xfId="0" applyNumberFormat="1" applyFont="1" applyFill="1" applyBorder="1" applyAlignment="1">
      <alignment horizontal="right"/>
    </xf>
    <xf numFmtId="4" fontId="12" fillId="35" borderId="13" xfId="0" applyNumberFormat="1" applyFont="1" applyFill="1" applyBorder="1" applyAlignment="1">
      <alignment horizontal="right"/>
    </xf>
    <xf numFmtId="4" fontId="12" fillId="35" borderId="13" xfId="0" applyNumberFormat="1" applyFont="1" applyFill="1" applyBorder="1" applyAlignment="1">
      <alignment horizontal="right" vertical="center"/>
    </xf>
    <xf numFmtId="2" fontId="13" fillId="33" borderId="20" xfId="0" applyNumberFormat="1" applyFont="1" applyFill="1" applyBorder="1" applyAlignment="1">
      <alignment/>
    </xf>
    <xf numFmtId="4" fontId="26" fillId="35" borderId="13" xfId="0" applyNumberFormat="1" applyFont="1" applyFill="1" applyBorder="1" applyAlignment="1">
      <alignment/>
    </xf>
    <xf numFmtId="2" fontId="13" fillId="33" borderId="47" xfId="0" applyNumberFormat="1" applyFont="1" applyFill="1" applyBorder="1" applyAlignment="1">
      <alignment/>
    </xf>
    <xf numFmtId="4" fontId="11" fillId="35" borderId="13" xfId="0" applyNumberFormat="1" applyFont="1" applyFill="1" applyBorder="1" applyAlignment="1">
      <alignment horizontal="right"/>
    </xf>
    <xf numFmtId="4" fontId="12" fillId="34" borderId="13" xfId="0" applyNumberFormat="1" applyFont="1" applyFill="1" applyBorder="1" applyAlignment="1">
      <alignment horizontal="right"/>
    </xf>
    <xf numFmtId="4" fontId="15" fillId="33" borderId="45" xfId="0" applyNumberFormat="1" applyFont="1" applyFill="1" applyBorder="1" applyAlignment="1">
      <alignment horizontal="right"/>
    </xf>
    <xf numFmtId="4" fontId="11" fillId="34" borderId="13" xfId="0" applyNumberFormat="1" applyFont="1" applyFill="1" applyBorder="1" applyAlignment="1">
      <alignment horizontal="right"/>
    </xf>
    <xf numFmtId="170" fontId="11" fillId="34" borderId="13" xfId="0" applyNumberFormat="1" applyFont="1" applyFill="1" applyBorder="1" applyAlignment="1">
      <alignment horizontal="right"/>
    </xf>
    <xf numFmtId="4" fontId="15" fillId="33" borderId="48" xfId="0" applyNumberFormat="1" applyFont="1" applyFill="1" applyBorder="1" applyAlignment="1">
      <alignment horizontal="right"/>
    </xf>
    <xf numFmtId="4" fontId="15" fillId="33" borderId="29" xfId="0" applyNumberFormat="1" applyFont="1" applyFill="1" applyBorder="1" applyAlignment="1">
      <alignment horizontal="right"/>
    </xf>
    <xf numFmtId="4" fontId="15" fillId="33" borderId="30" xfId="0" applyNumberFormat="1" applyFont="1" applyFill="1" applyBorder="1" applyAlignment="1">
      <alignment horizontal="right"/>
    </xf>
    <xf numFmtId="4" fontId="15" fillId="33" borderId="31" xfId="0" applyNumberFormat="1" applyFont="1" applyFill="1" applyBorder="1" applyAlignment="1">
      <alignment horizontal="right"/>
    </xf>
    <xf numFmtId="4" fontId="15" fillId="33" borderId="49" xfId="0" applyNumberFormat="1" applyFont="1" applyFill="1" applyBorder="1" applyAlignment="1">
      <alignment horizontal="right"/>
    </xf>
    <xf numFmtId="4" fontId="15" fillId="33" borderId="35" xfId="0" applyNumberFormat="1" applyFont="1" applyFill="1" applyBorder="1" applyAlignment="1">
      <alignment horizontal="right"/>
    </xf>
    <xf numFmtId="4" fontId="15" fillId="33" borderId="32" xfId="0" applyNumberFormat="1" applyFont="1" applyFill="1" applyBorder="1" applyAlignment="1">
      <alignment horizontal="right"/>
    </xf>
    <xf numFmtId="4" fontId="13" fillId="33" borderId="35" xfId="0" applyNumberFormat="1" applyFont="1" applyFill="1" applyBorder="1" applyAlignment="1">
      <alignment horizontal="right"/>
    </xf>
    <xf numFmtId="4" fontId="13" fillId="33" borderId="50" xfId="0" applyNumberFormat="1" applyFont="1" applyFill="1" applyBorder="1" applyAlignment="1">
      <alignment horizontal="right"/>
    </xf>
    <xf numFmtId="4" fontId="15" fillId="33" borderId="51" xfId="0" applyNumberFormat="1" applyFont="1" applyFill="1" applyBorder="1" applyAlignment="1">
      <alignment horizontal="right"/>
    </xf>
    <xf numFmtId="4" fontId="15" fillId="33" borderId="50" xfId="0" applyNumberFormat="1" applyFont="1" applyFill="1" applyBorder="1" applyAlignment="1">
      <alignment horizontal="right"/>
    </xf>
    <xf numFmtId="4" fontId="15" fillId="33" borderId="52" xfId="0" applyNumberFormat="1" applyFont="1" applyFill="1" applyBorder="1" applyAlignment="1">
      <alignment horizontal="right"/>
    </xf>
    <xf numFmtId="2" fontId="13" fillId="33" borderId="53" xfId="0" applyNumberFormat="1" applyFont="1" applyFill="1" applyBorder="1" applyAlignment="1">
      <alignment/>
    </xf>
    <xf numFmtId="2" fontId="13" fillId="33" borderId="34" xfId="0" applyNumberFormat="1" applyFont="1" applyFill="1" applyBorder="1" applyAlignment="1">
      <alignment/>
    </xf>
    <xf numFmtId="2" fontId="13" fillId="33" borderId="35" xfId="0" applyNumberFormat="1" applyFont="1" applyFill="1" applyBorder="1" applyAlignment="1">
      <alignment/>
    </xf>
    <xf numFmtId="4" fontId="15" fillId="33" borderId="34" xfId="0" applyNumberFormat="1" applyFont="1" applyFill="1" applyBorder="1" applyAlignment="1">
      <alignment horizontal="right"/>
    </xf>
    <xf numFmtId="0" fontId="11" fillId="33" borderId="19" xfId="0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right"/>
    </xf>
    <xf numFmtId="4" fontId="12" fillId="33" borderId="12" xfId="0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4" fontId="13" fillId="33" borderId="41" xfId="0" applyNumberFormat="1" applyFont="1" applyFill="1" applyBorder="1" applyAlignment="1">
      <alignment horizontal="right"/>
    </xf>
    <xf numFmtId="0" fontId="3" fillId="33" borderId="41" xfId="0" applyFont="1" applyFill="1" applyBorder="1" applyAlignment="1">
      <alignment horizontal="center" vertical="center" wrapText="1"/>
    </xf>
    <xf numFmtId="2" fontId="13" fillId="33" borderId="54" xfId="0" applyNumberFormat="1" applyFont="1" applyFill="1" applyBorder="1" applyAlignment="1">
      <alignment/>
    </xf>
    <xf numFmtId="4" fontId="13" fillId="33" borderId="40" xfId="0" applyNumberFormat="1" applyFont="1" applyFill="1" applyBorder="1" applyAlignment="1">
      <alignment horizontal="right"/>
    </xf>
    <xf numFmtId="4" fontId="4" fillId="34" borderId="0" xfId="0" applyNumberFormat="1" applyFont="1" applyFill="1" applyAlignment="1">
      <alignment/>
    </xf>
    <xf numFmtId="4" fontId="13" fillId="33" borderId="48" xfId="0" applyNumberFormat="1" applyFont="1" applyFill="1" applyBorder="1" applyAlignment="1">
      <alignment/>
    </xf>
    <xf numFmtId="4" fontId="15" fillId="33" borderId="32" xfId="0" applyNumberFormat="1" applyFont="1" applyFill="1" applyBorder="1" applyAlignment="1">
      <alignment/>
    </xf>
    <xf numFmtId="4" fontId="11" fillId="35" borderId="55" xfId="0" applyNumberFormat="1" applyFont="1" applyFill="1" applyBorder="1" applyAlignment="1">
      <alignment horizontal="right" vertical="center"/>
    </xf>
    <xf numFmtId="4" fontId="13" fillId="33" borderId="32" xfId="0" applyNumberFormat="1" applyFont="1" applyFill="1" applyBorder="1" applyAlignment="1">
      <alignment/>
    </xf>
    <xf numFmtId="4" fontId="11" fillId="35" borderId="55" xfId="0" applyNumberFormat="1" applyFont="1" applyFill="1" applyBorder="1" applyAlignment="1">
      <alignment horizontal="center" vertical="center"/>
    </xf>
    <xf numFmtId="4" fontId="11" fillId="35" borderId="55" xfId="0" applyNumberFormat="1" applyFont="1" applyFill="1" applyBorder="1" applyAlignment="1">
      <alignment horizontal="right" vertical="center" wrapText="1"/>
    </xf>
    <xf numFmtId="4" fontId="12" fillId="35" borderId="55" xfId="0" applyNumberFormat="1" applyFont="1" applyFill="1" applyBorder="1" applyAlignment="1">
      <alignment horizontal="right"/>
    </xf>
    <xf numFmtId="4" fontId="12" fillId="35" borderId="55" xfId="0" applyNumberFormat="1" applyFont="1" applyFill="1" applyBorder="1" applyAlignment="1">
      <alignment horizontal="right" vertical="center"/>
    </xf>
    <xf numFmtId="2" fontId="13" fillId="33" borderId="30" xfId="0" applyNumberFormat="1" applyFont="1" applyFill="1" applyBorder="1" applyAlignment="1">
      <alignment/>
    </xf>
    <xf numFmtId="4" fontId="12" fillId="33" borderId="32" xfId="0" applyNumberFormat="1" applyFont="1" applyFill="1" applyBorder="1" applyAlignment="1">
      <alignment horizontal="right"/>
    </xf>
    <xf numFmtId="4" fontId="26" fillId="35" borderId="55" xfId="0" applyNumberFormat="1" applyFont="1" applyFill="1" applyBorder="1" applyAlignment="1">
      <alignment/>
    </xf>
    <xf numFmtId="4" fontId="28" fillId="34" borderId="55" xfId="0" applyNumberFormat="1" applyFont="1" applyFill="1" applyBorder="1" applyAlignment="1">
      <alignment horizontal="right"/>
    </xf>
    <xf numFmtId="2" fontId="13" fillId="33" borderId="51" xfId="0" applyNumberFormat="1" applyFont="1" applyFill="1" applyBorder="1" applyAlignment="1">
      <alignment/>
    </xf>
    <xf numFmtId="4" fontId="11" fillId="35" borderId="55" xfId="0" applyNumberFormat="1" applyFont="1" applyFill="1" applyBorder="1" applyAlignment="1">
      <alignment horizontal="right"/>
    </xf>
    <xf numFmtId="4" fontId="12" fillId="34" borderId="55" xfId="0" applyNumberFormat="1" applyFont="1" applyFill="1" applyBorder="1" applyAlignment="1">
      <alignment horizontal="right"/>
    </xf>
    <xf numFmtId="4" fontId="13" fillId="33" borderId="12" xfId="0" applyNumberFormat="1" applyFont="1" applyFill="1" applyBorder="1" applyAlignment="1">
      <alignment horizontal="right"/>
    </xf>
    <xf numFmtId="4" fontId="13" fillId="33" borderId="33" xfId="0" applyNumberFormat="1" applyFont="1" applyFill="1" applyBorder="1" applyAlignment="1">
      <alignment horizontal="right"/>
    </xf>
    <xf numFmtId="4" fontId="13" fillId="33" borderId="15" xfId="0" applyNumberFormat="1" applyFont="1" applyFill="1" applyBorder="1" applyAlignment="1">
      <alignment horizontal="right"/>
    </xf>
    <xf numFmtId="4" fontId="13" fillId="33" borderId="14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 vertical="center" wrapText="1"/>
    </xf>
    <xf numFmtId="2" fontId="13" fillId="33" borderId="19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55" xfId="0" applyNumberFormat="1" applyFont="1" applyFill="1" applyBorder="1" applyAlignment="1">
      <alignment horizontal="right" vertical="center" wrapText="1"/>
    </xf>
    <xf numFmtId="4" fontId="17" fillId="33" borderId="18" xfId="0" applyNumberFormat="1" applyFont="1" applyFill="1" applyBorder="1" applyAlignment="1">
      <alignment horizontal="right"/>
    </xf>
    <xf numFmtId="4" fontId="17" fillId="33" borderId="56" xfId="0" applyNumberFormat="1" applyFont="1" applyFill="1" applyBorder="1" applyAlignment="1">
      <alignment/>
    </xf>
    <xf numFmtId="4" fontId="11" fillId="34" borderId="5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/>
    </xf>
    <xf numFmtId="4" fontId="6" fillId="33" borderId="35" xfId="0" applyNumberFormat="1" applyFont="1" applyFill="1" applyBorder="1" applyAlignment="1">
      <alignment horizontal="right"/>
    </xf>
    <xf numFmtId="4" fontId="6" fillId="33" borderId="38" xfId="0" applyNumberFormat="1" applyFont="1" applyFill="1" applyBorder="1" applyAlignment="1">
      <alignment horizontal="right"/>
    </xf>
    <xf numFmtId="170" fontId="2" fillId="34" borderId="10" xfId="0" applyNumberFormat="1" applyFont="1" applyFill="1" applyBorder="1" applyAlignment="1">
      <alignment horizontal="right"/>
    </xf>
    <xf numFmtId="4" fontId="30" fillId="13" borderId="1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/>
    </xf>
    <xf numFmtId="4" fontId="15" fillId="33" borderId="47" xfId="0" applyNumberFormat="1" applyFont="1" applyFill="1" applyBorder="1" applyAlignment="1">
      <alignment horizontal="right"/>
    </xf>
    <xf numFmtId="4" fontId="12" fillId="33" borderId="19" xfId="0" applyNumberFormat="1" applyFont="1" applyFill="1" applyBorder="1" applyAlignment="1">
      <alignment horizontal="right"/>
    </xf>
    <xf numFmtId="0" fontId="31" fillId="33" borderId="55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1" fillId="33" borderId="32" xfId="0" applyFont="1" applyFill="1" applyBorder="1" applyAlignment="1">
      <alignment horizontal="center"/>
    </xf>
    <xf numFmtId="16" fontId="24" fillId="33" borderId="30" xfId="0" applyNumberFormat="1" applyFont="1" applyFill="1" applyBorder="1" applyAlignment="1" quotePrefix="1">
      <alignment horizontal="center"/>
    </xf>
    <xf numFmtId="0" fontId="24" fillId="33" borderId="30" xfId="0" applyFont="1" applyFill="1" applyBorder="1" applyAlignment="1" quotePrefix="1">
      <alignment horizontal="center"/>
    </xf>
    <xf numFmtId="0" fontId="24" fillId="33" borderId="30" xfId="0" applyFont="1" applyFill="1" applyBorder="1" applyAlignment="1">
      <alignment horizontal="center"/>
    </xf>
    <xf numFmtId="0" fontId="24" fillId="33" borderId="52" xfId="0" applyFont="1" applyFill="1" applyBorder="1" applyAlignment="1" quotePrefix="1">
      <alignment horizontal="center"/>
    </xf>
    <xf numFmtId="0" fontId="24" fillId="33" borderId="57" xfId="0" applyFont="1" applyFill="1" applyBorder="1" applyAlignment="1" quotePrefix="1">
      <alignment horizontal="center"/>
    </xf>
    <xf numFmtId="0" fontId="24" fillId="33" borderId="56" xfId="0" applyFont="1" applyFill="1" applyBorder="1" applyAlignment="1" quotePrefix="1">
      <alignment horizontal="center"/>
    </xf>
    <xf numFmtId="0" fontId="24" fillId="33" borderId="55" xfId="0" applyFont="1" applyFill="1" applyBorder="1" applyAlignment="1" quotePrefix="1">
      <alignment horizontal="center"/>
    </xf>
    <xf numFmtId="0" fontId="24" fillId="33" borderId="53" xfId="0" applyFont="1" applyFill="1" applyBorder="1" applyAlignment="1">
      <alignment horizontal="center"/>
    </xf>
    <xf numFmtId="17" fontId="24" fillId="33" borderId="30" xfId="0" applyNumberFormat="1" applyFont="1" applyFill="1" applyBorder="1" applyAlignment="1" quotePrefix="1">
      <alignment horizontal="center"/>
    </xf>
    <xf numFmtId="0" fontId="24" fillId="33" borderId="53" xfId="0" applyFont="1" applyFill="1" applyBorder="1" applyAlignment="1" quotePrefix="1">
      <alignment horizontal="center"/>
    </xf>
    <xf numFmtId="0" fontId="24" fillId="33" borderId="52" xfId="0" applyFont="1" applyFill="1" applyBorder="1" applyAlignment="1">
      <alignment horizontal="center"/>
    </xf>
    <xf numFmtId="0" fontId="24" fillId="33" borderId="57" xfId="0" applyFont="1" applyFill="1" applyBorder="1" applyAlignment="1">
      <alignment horizontal="center"/>
    </xf>
    <xf numFmtId="0" fontId="31" fillId="33" borderId="55" xfId="0" applyFont="1" applyFill="1" applyBorder="1" applyAlignment="1" quotePrefix="1">
      <alignment horizontal="center"/>
    </xf>
    <xf numFmtId="0" fontId="24" fillId="33" borderId="48" xfId="0" applyFont="1" applyFill="1" applyBorder="1" applyAlignment="1" quotePrefix="1">
      <alignment horizontal="center"/>
    </xf>
    <xf numFmtId="0" fontId="31" fillId="33" borderId="32" xfId="0" applyFont="1" applyFill="1" applyBorder="1" applyAlignment="1" quotePrefix="1">
      <alignment horizontal="center"/>
    </xf>
    <xf numFmtId="4" fontId="24" fillId="33" borderId="30" xfId="0" applyNumberFormat="1" applyFont="1" applyFill="1" applyBorder="1" applyAlignment="1">
      <alignment horizontal="right"/>
    </xf>
    <xf numFmtId="0" fontId="32" fillId="33" borderId="53" xfId="0" applyFont="1" applyFill="1" applyBorder="1" applyAlignment="1">
      <alignment/>
    </xf>
    <xf numFmtId="0" fontId="31" fillId="33" borderId="55" xfId="0" applyFont="1" applyFill="1" applyBorder="1" applyAlignment="1">
      <alignment horizontal="center"/>
    </xf>
    <xf numFmtId="43" fontId="24" fillId="33" borderId="30" xfId="44" applyFont="1" applyFill="1" applyBorder="1" applyAlignment="1" quotePrefix="1">
      <alignment horizontal="center"/>
    </xf>
    <xf numFmtId="0" fontId="24" fillId="33" borderId="56" xfId="0" applyFont="1" applyFill="1" applyBorder="1" applyAlignment="1">
      <alignment horizontal="center"/>
    </xf>
    <xf numFmtId="0" fontId="31" fillId="33" borderId="58" xfId="0" applyFont="1" applyFill="1" applyBorder="1" applyAlignment="1" quotePrefix="1">
      <alignment horizontal="center"/>
    </xf>
    <xf numFmtId="0" fontId="24" fillId="33" borderId="30" xfId="0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1" fillId="33" borderId="53" xfId="0" applyFont="1" applyFill="1" applyBorder="1" applyAlignment="1">
      <alignment horizontal="center" vertical="center"/>
    </xf>
    <xf numFmtId="0" fontId="33" fillId="33" borderId="57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wrapText="1"/>
    </xf>
    <xf numFmtId="0" fontId="24" fillId="33" borderId="30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/>
    </xf>
    <xf numFmtId="0" fontId="32" fillId="0" borderId="0" xfId="0" applyFont="1" applyAlignment="1">
      <alignment/>
    </xf>
    <xf numFmtId="4" fontId="34" fillId="33" borderId="0" xfId="0" applyNumberFormat="1" applyFont="1" applyFill="1" applyBorder="1" applyAlignment="1">
      <alignment horizontal="center"/>
    </xf>
    <xf numFmtId="4" fontId="32" fillId="0" borderId="0" xfId="0" applyNumberFormat="1" applyFont="1" applyAlignment="1">
      <alignment/>
    </xf>
    <xf numFmtId="4" fontId="6" fillId="33" borderId="44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center" vertical="center"/>
    </xf>
    <xf numFmtId="4" fontId="15" fillId="33" borderId="54" xfId="0" applyNumberFormat="1" applyFont="1" applyFill="1" applyBorder="1" applyAlignment="1">
      <alignment horizontal="right"/>
    </xf>
    <xf numFmtId="0" fontId="1" fillId="33" borderId="54" xfId="0" applyFont="1" applyFill="1" applyBorder="1" applyAlignment="1">
      <alignment horizontal="center" vertical="center"/>
    </xf>
    <xf numFmtId="4" fontId="15" fillId="33" borderId="59" xfId="0" applyNumberFormat="1" applyFont="1" applyFill="1" applyBorder="1" applyAlignment="1">
      <alignment horizontal="right"/>
    </xf>
    <xf numFmtId="0" fontId="1" fillId="33" borderId="51" xfId="0" applyFont="1" applyFill="1" applyBorder="1" applyAlignment="1">
      <alignment horizontal="center" vertical="center"/>
    </xf>
    <xf numFmtId="4" fontId="15" fillId="33" borderId="60" xfId="0" applyNumberFormat="1" applyFont="1" applyFill="1" applyBorder="1" applyAlignment="1">
      <alignment horizontal="right"/>
    </xf>
    <xf numFmtId="0" fontId="1" fillId="33" borderId="61" xfId="0" applyFont="1" applyFill="1" applyBorder="1" applyAlignment="1">
      <alignment horizontal="center" vertical="center"/>
    </xf>
    <xf numFmtId="4" fontId="15" fillId="33" borderId="19" xfId="0" applyNumberFormat="1" applyFont="1" applyFill="1" applyBorder="1" applyAlignment="1">
      <alignment horizontal="right"/>
    </xf>
    <xf numFmtId="4" fontId="15" fillId="33" borderId="62" xfId="0" applyNumberFormat="1" applyFont="1" applyFill="1" applyBorder="1" applyAlignment="1">
      <alignment horizontal="right"/>
    </xf>
    <xf numFmtId="0" fontId="1" fillId="33" borderId="6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2" fontId="13" fillId="33" borderId="46" xfId="0" applyNumberFormat="1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2" fontId="13" fillId="33" borderId="50" xfId="0" applyNumberFormat="1" applyFont="1" applyFill="1" applyBorder="1" applyAlignment="1">
      <alignment/>
    </xf>
    <xf numFmtId="0" fontId="7" fillId="33" borderId="3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left"/>
    </xf>
    <xf numFmtId="0" fontId="9" fillId="33" borderId="41" xfId="0" applyFont="1" applyFill="1" applyBorder="1" applyAlignment="1">
      <alignment horizontal="center" vertical="center" wrapText="1"/>
    </xf>
    <xf numFmtId="4" fontId="13" fillId="33" borderId="59" xfId="0" applyNumberFormat="1" applyFont="1" applyFill="1" applyBorder="1" applyAlignment="1">
      <alignment horizontal="right"/>
    </xf>
    <xf numFmtId="0" fontId="3" fillId="33" borderId="38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right"/>
    </xf>
    <xf numFmtId="4" fontId="15" fillId="33" borderId="53" xfId="0" applyNumberFormat="1" applyFont="1" applyFill="1" applyBorder="1" applyAlignment="1">
      <alignment horizontal="right"/>
    </xf>
    <xf numFmtId="0" fontId="21" fillId="33" borderId="15" xfId="0" applyFont="1" applyFill="1" applyBorder="1" applyAlignment="1">
      <alignment horizontal="center" vertical="center" wrapText="1"/>
    </xf>
    <xf numFmtId="16" fontId="24" fillId="33" borderId="53" xfId="0" applyNumberFormat="1" applyFont="1" applyFill="1" applyBorder="1" applyAlignment="1">
      <alignment horizontal="center" vertical="center" wrapText="1"/>
    </xf>
    <xf numFmtId="2" fontId="13" fillId="33" borderId="18" xfId="0" applyNumberFormat="1" applyFont="1" applyFill="1" applyBorder="1" applyAlignment="1">
      <alignment/>
    </xf>
    <xf numFmtId="2" fontId="13" fillId="33" borderId="23" xfId="0" applyNumberFormat="1" applyFont="1" applyFill="1" applyBorder="1" applyAlignment="1">
      <alignment/>
    </xf>
    <xf numFmtId="2" fontId="13" fillId="33" borderId="56" xfId="0" applyNumberFormat="1" applyFont="1" applyFill="1" applyBorder="1" applyAlignment="1">
      <alignment/>
    </xf>
    <xf numFmtId="4" fontId="35" fillId="33" borderId="0" xfId="0" applyNumberFormat="1" applyFont="1" applyFill="1" applyBorder="1" applyAlignment="1">
      <alignment/>
    </xf>
    <xf numFmtId="0" fontId="11" fillId="33" borderId="6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right" vertical="center" wrapText="1"/>
    </xf>
    <xf numFmtId="4" fontId="30" fillId="13" borderId="13" xfId="0" applyNumberFormat="1" applyFont="1" applyFill="1" applyBorder="1" applyAlignment="1">
      <alignment horizontal="right" vertical="center" wrapText="1"/>
    </xf>
    <xf numFmtId="0" fontId="24" fillId="33" borderId="26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4" fontId="11" fillId="35" borderId="19" xfId="0" applyNumberFormat="1" applyFont="1" applyFill="1" applyBorder="1" applyAlignment="1">
      <alignment horizontal="right"/>
    </xf>
    <xf numFmtId="4" fontId="11" fillId="35" borderId="12" xfId="0" applyNumberFormat="1" applyFont="1" applyFill="1" applyBorder="1" applyAlignment="1">
      <alignment horizontal="right"/>
    </xf>
    <xf numFmtId="4" fontId="11" fillId="35" borderId="32" xfId="0" applyNumberFormat="1" applyFont="1" applyFill="1" applyBorder="1" applyAlignment="1">
      <alignment horizontal="right"/>
    </xf>
    <xf numFmtId="0" fontId="11" fillId="35" borderId="12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/>
    </xf>
    <xf numFmtId="4" fontId="12" fillId="0" borderId="0" xfId="0" applyNumberFormat="1" applyFont="1" applyBorder="1" applyAlignment="1">
      <alignment horizontal="center" vertical="justify"/>
    </xf>
    <xf numFmtId="2" fontId="1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33" fillId="33" borderId="32" xfId="0" applyFont="1" applyFill="1" applyBorder="1" applyAlignment="1">
      <alignment horizontal="center" vertical="center" wrapText="1"/>
    </xf>
    <xf numFmtId="4" fontId="15" fillId="33" borderId="39" xfId="0" applyNumberFormat="1" applyFont="1" applyFill="1" applyBorder="1" applyAlignment="1">
      <alignment horizontal="right"/>
    </xf>
    <xf numFmtId="2" fontId="13" fillId="33" borderId="48" xfId="0" applyNumberFormat="1" applyFont="1" applyFill="1" applyBorder="1" applyAlignment="1">
      <alignment/>
    </xf>
    <xf numFmtId="4" fontId="15" fillId="33" borderId="66" xfId="0" applyNumberFormat="1" applyFont="1" applyFill="1" applyBorder="1" applyAlignment="1">
      <alignment horizontal="right"/>
    </xf>
    <xf numFmtId="4" fontId="13" fillId="33" borderId="25" xfId="0" applyNumberFormat="1" applyFont="1" applyFill="1" applyBorder="1" applyAlignment="1">
      <alignment horizontal="right"/>
    </xf>
    <xf numFmtId="4" fontId="13" fillId="33" borderId="49" xfId="0" applyNumberFormat="1" applyFont="1" applyFill="1" applyBorder="1" applyAlignment="1">
      <alignment horizontal="right"/>
    </xf>
    <xf numFmtId="0" fontId="6" fillId="33" borderId="66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24" fillId="33" borderId="49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24" fillId="33" borderId="32" xfId="0" applyFont="1" applyFill="1" applyBorder="1" applyAlignment="1" quotePrefix="1">
      <alignment horizontal="center"/>
    </xf>
    <xf numFmtId="4" fontId="15" fillId="33" borderId="67" xfId="0" applyNumberFormat="1" applyFont="1" applyFill="1" applyBorder="1" applyAlignment="1">
      <alignment horizontal="right"/>
    </xf>
    <xf numFmtId="0" fontId="24" fillId="33" borderId="68" xfId="0" applyFont="1" applyFill="1" applyBorder="1" applyAlignment="1" quotePrefix="1">
      <alignment horizontal="center"/>
    </xf>
    <xf numFmtId="4" fontId="17" fillId="33" borderId="11" xfId="0" applyNumberFormat="1" applyFont="1" applyFill="1" applyBorder="1" applyAlignment="1">
      <alignment horizontal="right"/>
    </xf>
    <xf numFmtId="4" fontId="17" fillId="33" borderId="48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4" fontId="73" fillId="0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16" fontId="2" fillId="33" borderId="14" xfId="0" applyNumberFormat="1" applyFont="1" applyFill="1" applyBorder="1" applyAlignment="1" quotePrefix="1">
      <alignment horizontal="center"/>
    </xf>
    <xf numFmtId="4" fontId="30" fillId="37" borderId="10" xfId="0" applyNumberFormat="1" applyFont="1" applyFill="1" applyBorder="1" applyAlignment="1">
      <alignment horizontal="right" vertical="center" wrapText="1"/>
    </xf>
    <xf numFmtId="4" fontId="29" fillId="37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justify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11" fillId="38" borderId="48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49" xfId="0" applyFont="1" applyFill="1" applyBorder="1" applyAlignment="1">
      <alignment horizontal="center" vertical="center"/>
    </xf>
    <xf numFmtId="0" fontId="11" fillId="38" borderId="25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69" xfId="0" applyFont="1" applyFill="1" applyBorder="1" applyAlignment="1">
      <alignment horizontal="center"/>
    </xf>
    <xf numFmtId="0" fontId="11" fillId="33" borderId="70" xfId="0" applyFont="1" applyFill="1" applyBorder="1" applyAlignment="1">
      <alignment horizontal="center"/>
    </xf>
    <xf numFmtId="0" fontId="11" fillId="33" borderId="71" xfId="0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/>
    </xf>
    <xf numFmtId="4" fontId="23" fillId="33" borderId="72" xfId="0" applyNumberFormat="1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justify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13" borderId="73" xfId="0" applyNumberFormat="1" applyFont="1" applyFill="1" applyBorder="1" applyAlignment="1">
      <alignment horizontal="center" vertical="center" wrapText="1"/>
    </xf>
    <xf numFmtId="4" fontId="11" fillId="13" borderId="55" xfId="0" applyNumberFormat="1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8" borderId="66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0" fontId="11" fillId="38" borderId="48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 horizontal="center" vertical="center" wrapText="1"/>
    </xf>
    <xf numFmtId="0" fontId="11" fillId="38" borderId="4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781050</xdr:colOff>
      <xdr:row>0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0" y="28575"/>
          <a:ext cx="879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strike="sngStrike" baseline="0">
              <a:solidFill>
                <a:srgbClr val="000000"/>
              </a:solidFill>
            </a:rPr>
            <a:t>مشروع ميزانية التسيير 
</a:t>
          </a:r>
          <a:r>
            <a:rPr lang="en-US" cap="none" sz="2400" b="0" i="0" u="none" strike="sngStrike" baseline="0">
              <a:solidFill>
                <a:srgbClr val="000000"/>
              </a:solidFill>
            </a:rPr>
            <a:t>برسم سنة 2013 </a:t>
          </a:r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6</xdr:col>
      <xdr:colOff>1857375</xdr:colOff>
      <xdr:row>8</xdr:row>
      <xdr:rowOff>0</xdr:rowOff>
    </xdr:to>
    <xdr:sp>
      <xdr:nvSpPr>
        <xdr:cNvPr id="2" name="WordArt 1"/>
        <xdr:cNvSpPr>
          <a:spLocks/>
        </xdr:cNvSpPr>
      </xdr:nvSpPr>
      <xdr:spPr>
        <a:xfrm>
          <a:off x="0" y="1114425"/>
          <a:ext cx="9867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dbl" baseline="0">
              <a:solidFill>
                <a:srgbClr val="000000"/>
              </a:solidFill>
            </a:rPr>
            <a:t>قائمة مصاريف التسيير</a:t>
          </a:r>
          <a:r>
            <a:rPr lang="en-US" cap="none" sz="2000" b="1" i="0" u="dbl" baseline="0">
              <a:solidFill>
                <a:srgbClr val="000000"/>
              </a:solidFill>
            </a:rPr>
            <a:t>  لسنـــــــة </a:t>
          </a:r>
          <a:r>
            <a:rPr lang="en-US" cap="none" sz="2000" b="1" i="0" u="dbl" baseline="0">
              <a:solidFill>
                <a:srgbClr val="000000"/>
              </a:solidFill>
            </a:rPr>
            <a:t>2019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3</xdr:col>
      <xdr:colOff>1162050</xdr:colOff>
      <xdr:row>5</xdr:row>
      <xdr:rowOff>95250</xdr:rowOff>
    </xdr:to>
    <xdr:pic>
      <xdr:nvPicPr>
        <xdr:cNvPr id="3" name="Image 2" descr="LOGO-C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0"/>
  <sheetViews>
    <sheetView tabSelected="1" view="pageLayout" zoomScaleNormal="90" zoomScaleSheetLayoutView="100" workbookViewId="0" topLeftCell="A289">
      <selection activeCell="B295" sqref="B295"/>
    </sheetView>
  </sheetViews>
  <sheetFormatPr defaultColWidth="11.421875" defaultRowHeight="12.75"/>
  <cols>
    <col min="1" max="1" width="19.421875" style="35" customWidth="1"/>
    <col min="2" max="2" width="20.8515625" style="35" customWidth="1"/>
    <col min="3" max="3" width="20.28125" style="35" customWidth="1"/>
    <col min="4" max="4" width="20.140625" style="35" customWidth="1"/>
    <col min="5" max="5" width="19.28125" style="35" customWidth="1"/>
    <col min="6" max="6" width="20.140625" style="35" customWidth="1"/>
    <col min="7" max="7" width="39.140625" style="8" customWidth="1"/>
    <col min="8" max="8" width="5.8515625" style="39" customWidth="1"/>
    <col min="9" max="9" width="5.140625" style="39" customWidth="1"/>
    <col min="10" max="10" width="6.00390625" style="291" customWidth="1"/>
    <col min="11" max="11" width="18.8515625" style="3" customWidth="1"/>
    <col min="12" max="16" width="11.421875" style="3" customWidth="1"/>
  </cols>
  <sheetData>
    <row r="1" spans="1:10" ht="15.75" customHeight="1">
      <c r="A1" s="27"/>
      <c r="B1" s="27"/>
      <c r="C1" s="27"/>
      <c r="D1" s="27"/>
      <c r="E1" s="27"/>
      <c r="F1" s="27"/>
      <c r="G1" s="2"/>
      <c r="H1" s="38"/>
      <c r="J1" s="252" t="s">
        <v>311</v>
      </c>
    </row>
    <row r="2" spans="1:10" ht="15.75" customHeight="1">
      <c r="A2" s="27"/>
      <c r="B2" s="27"/>
      <c r="C2" s="27"/>
      <c r="D2" s="27"/>
      <c r="E2" s="27"/>
      <c r="F2" s="27"/>
      <c r="G2" s="2"/>
      <c r="J2" s="253" t="s">
        <v>328</v>
      </c>
    </row>
    <row r="3" spans="1:10" ht="15.75" customHeight="1">
      <c r="A3" s="27"/>
      <c r="B3" s="27"/>
      <c r="C3" s="27"/>
      <c r="D3" s="27"/>
      <c r="E3" s="27"/>
      <c r="F3" s="27"/>
      <c r="G3" s="2"/>
      <c r="H3" s="38"/>
      <c r="J3" s="253" t="s">
        <v>329</v>
      </c>
    </row>
    <row r="4" spans="1:10" ht="15.75" customHeight="1">
      <c r="A4" s="27"/>
      <c r="B4" s="27"/>
      <c r="C4" s="27"/>
      <c r="D4" s="27"/>
      <c r="E4" s="27"/>
      <c r="F4" s="27"/>
      <c r="G4" s="2"/>
      <c r="H4" s="38"/>
      <c r="I4" s="38"/>
      <c r="J4" s="253" t="s">
        <v>312</v>
      </c>
    </row>
    <row r="5" spans="1:22" ht="15.75" customHeight="1">
      <c r="A5" s="27"/>
      <c r="B5" s="27"/>
      <c r="C5" s="27"/>
      <c r="D5" s="27"/>
      <c r="E5" s="27"/>
      <c r="F5" s="27"/>
      <c r="G5" s="9"/>
      <c r="H5" s="40"/>
      <c r="I5" s="40"/>
      <c r="J5" s="253" t="s">
        <v>325</v>
      </c>
      <c r="S5" s="14"/>
      <c r="T5" s="14"/>
      <c r="U5" s="14"/>
      <c r="V5" s="14"/>
    </row>
    <row r="6" spans="1:22" ht="15.75" customHeight="1">
      <c r="A6" s="27"/>
      <c r="B6" s="27"/>
      <c r="C6" s="27"/>
      <c r="D6" s="27"/>
      <c r="E6" s="27"/>
      <c r="F6" s="27"/>
      <c r="G6" s="7"/>
      <c r="H6" s="38"/>
      <c r="J6" s="253" t="s">
        <v>313</v>
      </c>
      <c r="S6" s="14"/>
      <c r="T6" s="14"/>
      <c r="U6" s="14"/>
      <c r="V6" s="14"/>
    </row>
    <row r="7" spans="1:22" ht="18.75" customHeight="1">
      <c r="A7" s="28"/>
      <c r="B7" s="28"/>
      <c r="C7" s="28"/>
      <c r="D7" s="366"/>
      <c r="E7" s="366"/>
      <c r="F7" s="366"/>
      <c r="G7" s="2"/>
      <c r="H7" s="1"/>
      <c r="I7" s="1"/>
      <c r="J7" s="254"/>
      <c r="S7" s="14"/>
      <c r="T7" s="14"/>
      <c r="U7" s="14"/>
      <c r="V7" s="14"/>
    </row>
    <row r="8" spans="1:22" ht="20.25" customHeight="1">
      <c r="A8" s="28"/>
      <c r="B8" s="28"/>
      <c r="C8" s="28"/>
      <c r="D8" s="387"/>
      <c r="E8" s="387"/>
      <c r="F8" s="387"/>
      <c r="G8" s="2"/>
      <c r="H8" s="1"/>
      <c r="I8" s="1"/>
      <c r="J8" s="254"/>
      <c r="S8" s="14"/>
      <c r="T8" s="14"/>
      <c r="U8" s="14"/>
      <c r="V8" s="14"/>
    </row>
    <row r="9" spans="1:22" ht="24.75" customHeight="1">
      <c r="A9" s="338"/>
      <c r="B9" s="28"/>
      <c r="C9" s="28"/>
      <c r="D9" s="28"/>
      <c r="E9" s="28"/>
      <c r="F9" s="28"/>
      <c r="G9" s="18"/>
      <c r="H9" s="1"/>
      <c r="I9" s="1"/>
      <c r="J9" s="255" t="s">
        <v>306</v>
      </c>
      <c r="S9" s="14"/>
      <c r="T9" s="14"/>
      <c r="U9" s="14"/>
      <c r="V9" s="14"/>
    </row>
    <row r="10" spans="1:22" ht="3.75" customHeight="1" thickBot="1">
      <c r="A10" s="28"/>
      <c r="B10" s="28"/>
      <c r="C10" s="28"/>
      <c r="D10" s="28"/>
      <c r="E10" s="28"/>
      <c r="F10" s="28"/>
      <c r="G10" s="2"/>
      <c r="H10" s="1"/>
      <c r="I10" s="1"/>
      <c r="J10" s="256"/>
      <c r="S10" s="14"/>
      <c r="T10" s="14"/>
      <c r="U10" s="14"/>
      <c r="V10" s="14"/>
    </row>
    <row r="11" spans="1:22" ht="19.5" customHeight="1">
      <c r="A11" s="388" t="s">
        <v>333</v>
      </c>
      <c r="B11" s="393" t="s">
        <v>332</v>
      </c>
      <c r="C11" s="393" t="s">
        <v>331</v>
      </c>
      <c r="D11" s="388" t="s">
        <v>335</v>
      </c>
      <c r="E11" s="388" t="s">
        <v>330</v>
      </c>
      <c r="F11" s="399" t="s">
        <v>334</v>
      </c>
      <c r="G11" s="367" t="s">
        <v>302</v>
      </c>
      <c r="H11" s="370" t="s">
        <v>0</v>
      </c>
      <c r="I11" s="371"/>
      <c r="J11" s="371"/>
      <c r="P11"/>
      <c r="S11" s="14"/>
      <c r="T11" s="14"/>
      <c r="U11" s="14"/>
      <c r="V11" s="14"/>
    </row>
    <row r="12" spans="1:22" ht="13.5" customHeight="1">
      <c r="A12" s="389"/>
      <c r="B12" s="394"/>
      <c r="C12" s="394"/>
      <c r="D12" s="389"/>
      <c r="E12" s="389"/>
      <c r="F12" s="400"/>
      <c r="G12" s="368"/>
      <c r="H12" s="372"/>
      <c r="I12" s="373"/>
      <c r="J12" s="373"/>
      <c r="P12"/>
      <c r="S12" s="14"/>
      <c r="T12" s="14"/>
      <c r="U12" s="14"/>
      <c r="V12" s="14"/>
    </row>
    <row r="13" spans="1:22" ht="27.75" customHeight="1" thickBot="1">
      <c r="A13" s="390"/>
      <c r="B13" s="395"/>
      <c r="C13" s="395"/>
      <c r="D13" s="390"/>
      <c r="E13" s="390"/>
      <c r="F13" s="401"/>
      <c r="G13" s="369"/>
      <c r="H13" s="374"/>
      <c r="I13" s="375"/>
      <c r="J13" s="375"/>
      <c r="P13" s="14"/>
      <c r="Q13" s="14"/>
      <c r="S13" s="14"/>
      <c r="T13" s="14"/>
      <c r="U13" s="14"/>
      <c r="V13" s="14"/>
    </row>
    <row r="14" spans="1:22" ht="25.5" customHeight="1" thickBot="1">
      <c r="A14" s="29"/>
      <c r="B14" s="166"/>
      <c r="C14" s="166"/>
      <c r="D14" s="29"/>
      <c r="E14" s="29"/>
      <c r="F14" s="216"/>
      <c r="G14" s="41" t="s">
        <v>298</v>
      </c>
      <c r="H14" s="47" t="s">
        <v>309</v>
      </c>
      <c r="I14" s="42" t="s">
        <v>308</v>
      </c>
      <c r="J14" s="251" t="s">
        <v>307</v>
      </c>
      <c r="P14" s="14"/>
      <c r="Q14" s="14"/>
      <c r="S14" s="14"/>
      <c r="T14" s="14"/>
      <c r="U14" s="14"/>
      <c r="V14" s="14"/>
    </row>
    <row r="15" spans="1:22" ht="15.75" customHeight="1">
      <c r="A15" s="30"/>
      <c r="B15" s="167"/>
      <c r="C15" s="167"/>
      <c r="D15" s="30"/>
      <c r="E15" s="30"/>
      <c r="F15" s="217"/>
      <c r="G15" s="43" t="s">
        <v>24</v>
      </c>
      <c r="H15" s="68">
        <v>10</v>
      </c>
      <c r="I15" s="44"/>
      <c r="J15" s="257"/>
      <c r="P15" s="14"/>
      <c r="Q15" s="14"/>
      <c r="S15" s="14"/>
      <c r="T15" s="14"/>
      <c r="U15" s="14"/>
      <c r="V15" s="14"/>
    </row>
    <row r="16" spans="1:22" ht="19.5" customHeight="1">
      <c r="A16" s="86">
        <f aca="true" t="shared" si="0" ref="A16:A21">+E16-D16</f>
        <v>0</v>
      </c>
      <c r="B16" s="168">
        <f aca="true" t="shared" si="1" ref="B16:B21">+C16-A16</f>
        <v>32000</v>
      </c>
      <c r="C16" s="168">
        <f>+F16-D16</f>
        <v>32000</v>
      </c>
      <c r="D16" s="86">
        <v>1668000</v>
      </c>
      <c r="E16" s="86">
        <v>1668000</v>
      </c>
      <c r="F16" s="195">
        <v>1700000</v>
      </c>
      <c r="G16" s="87" t="s">
        <v>25</v>
      </c>
      <c r="H16" s="69">
        <v>10</v>
      </c>
      <c r="I16" s="363" t="s">
        <v>358</v>
      </c>
      <c r="J16" s="258" t="s">
        <v>1</v>
      </c>
      <c r="P16" s="14"/>
      <c r="Q16" s="14"/>
      <c r="S16" s="14"/>
      <c r="T16" s="14"/>
      <c r="U16" s="14"/>
      <c r="V16" s="14"/>
    </row>
    <row r="17" spans="1:22" ht="19.5" customHeight="1">
      <c r="A17" s="86">
        <f t="shared" si="0"/>
        <v>0</v>
      </c>
      <c r="B17" s="168">
        <f t="shared" si="1"/>
        <v>5000</v>
      </c>
      <c r="C17" s="168">
        <f aca="true" t="shared" si="2" ref="C17:C49">+F17-D17</f>
        <v>5000</v>
      </c>
      <c r="D17" s="86"/>
      <c r="E17" s="86"/>
      <c r="F17" s="195">
        <v>5000</v>
      </c>
      <c r="G17" s="88" t="s">
        <v>26</v>
      </c>
      <c r="H17" s="70">
        <v>10</v>
      </c>
      <c r="I17" s="58">
        <v>10</v>
      </c>
      <c r="J17" s="259" t="s">
        <v>14</v>
      </c>
      <c r="K17" s="16"/>
      <c r="P17" s="14"/>
      <c r="Q17" s="14"/>
      <c r="S17" s="14"/>
      <c r="T17" s="14"/>
      <c r="U17" s="14"/>
      <c r="V17" s="14"/>
    </row>
    <row r="18" spans="1:22" ht="19.5" customHeight="1">
      <c r="A18" s="86">
        <f t="shared" si="0"/>
        <v>6445</v>
      </c>
      <c r="B18" s="168">
        <f t="shared" si="1"/>
        <v>158086</v>
      </c>
      <c r="C18" s="168">
        <f t="shared" si="2"/>
        <v>164531</v>
      </c>
      <c r="D18" s="86">
        <v>85469</v>
      </c>
      <c r="E18" s="86">
        <v>91914</v>
      </c>
      <c r="F18" s="195">
        <v>250000</v>
      </c>
      <c r="G18" s="89" t="s">
        <v>27</v>
      </c>
      <c r="H18" s="70">
        <v>10</v>
      </c>
      <c r="I18" s="58">
        <v>10</v>
      </c>
      <c r="J18" s="259" t="s">
        <v>15</v>
      </c>
      <c r="K18" s="11"/>
      <c r="P18" s="14"/>
      <c r="Q18" s="14"/>
      <c r="S18" s="14"/>
      <c r="T18" s="14"/>
      <c r="U18" s="14"/>
      <c r="V18" s="14"/>
    </row>
    <row r="19" spans="1:22" ht="19.5" customHeight="1">
      <c r="A19" s="86">
        <f t="shared" si="0"/>
        <v>0</v>
      </c>
      <c r="B19" s="168">
        <f t="shared" si="1"/>
        <v>43400</v>
      </c>
      <c r="C19" s="168">
        <f t="shared" si="2"/>
        <v>43400</v>
      </c>
      <c r="D19" s="86">
        <v>6600</v>
      </c>
      <c r="E19" s="86">
        <v>6600</v>
      </c>
      <c r="F19" s="195">
        <v>50000</v>
      </c>
      <c r="G19" s="89" t="s">
        <v>28</v>
      </c>
      <c r="H19" s="70">
        <v>10</v>
      </c>
      <c r="I19" s="58">
        <v>10</v>
      </c>
      <c r="J19" s="259" t="s">
        <v>10</v>
      </c>
      <c r="P19" s="14"/>
      <c r="Q19" s="14"/>
      <c r="S19" s="14"/>
      <c r="T19" s="14"/>
      <c r="U19" s="14"/>
      <c r="V19" s="14"/>
    </row>
    <row r="20" spans="1:22" ht="19.5" customHeight="1">
      <c r="A20" s="86">
        <f t="shared" si="0"/>
        <v>7200</v>
      </c>
      <c r="B20" s="168">
        <f t="shared" si="1"/>
        <v>508200</v>
      </c>
      <c r="C20" s="168">
        <f t="shared" si="2"/>
        <v>515400</v>
      </c>
      <c r="D20" s="86">
        <v>84600</v>
      </c>
      <c r="E20" s="86">
        <v>91800</v>
      </c>
      <c r="F20" s="195">
        <v>600000</v>
      </c>
      <c r="G20" s="89" t="s">
        <v>29</v>
      </c>
      <c r="H20" s="70">
        <v>10</v>
      </c>
      <c r="I20" s="58">
        <v>10</v>
      </c>
      <c r="J20" s="259" t="s">
        <v>18</v>
      </c>
      <c r="O20" s="14"/>
      <c r="P20" s="14"/>
      <c r="Q20" s="14"/>
      <c r="R20" s="14"/>
      <c r="S20" s="14"/>
      <c r="T20" s="14"/>
      <c r="U20" s="14"/>
      <c r="V20" s="14"/>
    </row>
    <row r="21" spans="1:22" ht="19.5" customHeight="1">
      <c r="A21" s="86">
        <f t="shared" si="0"/>
        <v>0</v>
      </c>
      <c r="B21" s="168">
        <f t="shared" si="1"/>
        <v>56153.79</v>
      </c>
      <c r="C21" s="168">
        <f t="shared" si="2"/>
        <v>56153.79</v>
      </c>
      <c r="D21" s="86">
        <v>43846.21</v>
      </c>
      <c r="E21" s="86">
        <v>43846.21</v>
      </c>
      <c r="F21" s="195">
        <v>100000</v>
      </c>
      <c r="G21" s="89" t="s">
        <v>30</v>
      </c>
      <c r="H21" s="70">
        <v>10</v>
      </c>
      <c r="I21" s="58">
        <v>10</v>
      </c>
      <c r="J21" s="259" t="s">
        <v>19</v>
      </c>
      <c r="O21" s="14"/>
      <c r="P21" s="14"/>
      <c r="Q21" s="14"/>
      <c r="R21" s="14"/>
      <c r="S21" s="14"/>
      <c r="T21" s="14"/>
      <c r="U21" s="14"/>
      <c r="V21" s="14"/>
    </row>
    <row r="22" spans="1:22" ht="19.5" customHeight="1">
      <c r="A22" s="86"/>
      <c r="B22" s="168"/>
      <c r="C22" s="168"/>
      <c r="D22" s="86"/>
      <c r="E22" s="86"/>
      <c r="F22" s="197"/>
      <c r="G22" s="91" t="s">
        <v>31</v>
      </c>
      <c r="H22" s="70"/>
      <c r="I22" s="58"/>
      <c r="J22" s="260"/>
      <c r="O22" s="14"/>
      <c r="P22" s="14"/>
      <c r="Q22" s="14"/>
      <c r="R22" s="14"/>
      <c r="S22" s="14"/>
      <c r="T22" s="14"/>
      <c r="U22" s="14"/>
      <c r="V22" s="14"/>
    </row>
    <row r="23" spans="1:22" ht="19.5" customHeight="1">
      <c r="A23" s="86">
        <f aca="true" t="shared" si="3" ref="A23:A28">+E23-D23</f>
        <v>0</v>
      </c>
      <c r="B23" s="168">
        <f aca="true" t="shared" si="4" ref="B23:B28">+C23-A23</f>
        <v>30000</v>
      </c>
      <c r="C23" s="168">
        <f t="shared" si="2"/>
        <v>30000</v>
      </c>
      <c r="D23" s="86"/>
      <c r="E23" s="86"/>
      <c r="F23" s="195">
        <v>30000</v>
      </c>
      <c r="G23" s="92" t="s">
        <v>32</v>
      </c>
      <c r="H23" s="70">
        <v>10</v>
      </c>
      <c r="I23" s="58">
        <v>10</v>
      </c>
      <c r="J23" s="259" t="s">
        <v>5</v>
      </c>
      <c r="O23" s="14"/>
      <c r="P23" s="14"/>
      <c r="Q23" s="14"/>
      <c r="R23" s="14"/>
      <c r="S23" s="14"/>
      <c r="T23" s="14"/>
      <c r="U23" s="14"/>
      <c r="V23" s="14"/>
    </row>
    <row r="24" spans="1:22" s="4" customFormat="1" ht="19.5" customHeight="1">
      <c r="A24" s="86">
        <f t="shared" si="3"/>
        <v>542416.02</v>
      </c>
      <c r="B24" s="168">
        <f t="shared" si="4"/>
        <v>1198.4000000000233</v>
      </c>
      <c r="C24" s="168">
        <f t="shared" si="2"/>
        <v>543614.42</v>
      </c>
      <c r="D24" s="86">
        <v>289937.1</v>
      </c>
      <c r="E24" s="86">
        <v>832353.12</v>
      </c>
      <c r="F24" s="195">
        <v>833551.52</v>
      </c>
      <c r="G24" s="92" t="s">
        <v>33</v>
      </c>
      <c r="H24" s="70">
        <v>10</v>
      </c>
      <c r="I24" s="58">
        <v>10</v>
      </c>
      <c r="J24" s="259" t="s">
        <v>6</v>
      </c>
      <c r="K24" s="3"/>
      <c r="L24" s="3"/>
      <c r="M24" s="3"/>
      <c r="N24" s="3"/>
      <c r="O24" s="14"/>
      <c r="P24" s="14"/>
      <c r="Q24" s="14"/>
      <c r="R24" s="14"/>
      <c r="S24" s="14"/>
      <c r="T24" s="14"/>
      <c r="U24" s="14"/>
      <c r="V24" s="14"/>
    </row>
    <row r="25" spans="1:22" ht="19.5" customHeight="1">
      <c r="A25" s="86">
        <f t="shared" si="3"/>
        <v>47289.59999999998</v>
      </c>
      <c r="B25" s="168">
        <f t="shared" si="4"/>
        <v>2968.8000000000466</v>
      </c>
      <c r="C25" s="168">
        <f t="shared" si="2"/>
        <v>50258.40000000002</v>
      </c>
      <c r="D25" s="86">
        <v>549741.6</v>
      </c>
      <c r="E25" s="86">
        <v>597031.2</v>
      </c>
      <c r="F25" s="195">
        <v>600000</v>
      </c>
      <c r="G25" s="92" t="s">
        <v>34</v>
      </c>
      <c r="H25" s="70">
        <v>10</v>
      </c>
      <c r="I25" s="58">
        <v>10</v>
      </c>
      <c r="J25" s="259" t="s">
        <v>7</v>
      </c>
      <c r="O25" s="14"/>
      <c r="P25" s="14"/>
      <c r="Q25" s="14"/>
      <c r="R25" s="14"/>
      <c r="S25" s="14"/>
      <c r="T25" s="14"/>
      <c r="U25" s="14"/>
      <c r="V25" s="14"/>
    </row>
    <row r="26" spans="1:22" s="4" customFormat="1" ht="19.5" customHeight="1">
      <c r="A26" s="86">
        <f t="shared" si="3"/>
        <v>841522.1599999999</v>
      </c>
      <c r="B26" s="168">
        <f t="shared" si="4"/>
        <v>11923.719999999972</v>
      </c>
      <c r="C26" s="168">
        <f t="shared" si="2"/>
        <v>853445.8799999999</v>
      </c>
      <c r="D26" s="86">
        <v>585659.05</v>
      </c>
      <c r="E26" s="86">
        <v>1427181.21</v>
      </c>
      <c r="F26" s="195">
        <v>1439104.93</v>
      </c>
      <c r="G26" s="92" t="s">
        <v>35</v>
      </c>
      <c r="H26" s="70">
        <v>10</v>
      </c>
      <c r="I26" s="58">
        <v>10</v>
      </c>
      <c r="J26" s="259" t="s">
        <v>9</v>
      </c>
      <c r="K26" s="3"/>
      <c r="L26" s="3"/>
      <c r="M26" s="3"/>
      <c r="N26" s="3"/>
      <c r="O26" s="14"/>
      <c r="P26" s="14"/>
      <c r="Q26" s="14"/>
      <c r="R26" s="14"/>
      <c r="S26" s="14"/>
      <c r="T26" s="14"/>
      <c r="U26" s="14"/>
      <c r="V26" s="14"/>
    </row>
    <row r="27" spans="1:22" ht="19.5" customHeight="1">
      <c r="A27" s="86">
        <f t="shared" si="3"/>
        <v>75750</v>
      </c>
      <c r="B27" s="168">
        <f t="shared" si="4"/>
        <v>112161.93999999994</v>
      </c>
      <c r="C27" s="168">
        <f t="shared" si="2"/>
        <v>187911.93999999994</v>
      </c>
      <c r="D27" s="86">
        <v>612588.06</v>
      </c>
      <c r="E27" s="86">
        <v>688338.06</v>
      </c>
      <c r="F27" s="195">
        <v>800500</v>
      </c>
      <c r="G27" s="92" t="s">
        <v>36</v>
      </c>
      <c r="H27" s="70">
        <v>10</v>
      </c>
      <c r="I27" s="58">
        <v>10</v>
      </c>
      <c r="J27" s="259" t="s">
        <v>16</v>
      </c>
      <c r="O27" s="14"/>
      <c r="P27" s="14"/>
      <c r="Q27" s="14"/>
      <c r="R27" s="14"/>
      <c r="S27" s="14"/>
      <c r="T27" s="14"/>
      <c r="U27" s="14"/>
      <c r="V27" s="14"/>
    </row>
    <row r="28" spans="1:22" ht="19.5" customHeight="1">
      <c r="A28" s="86">
        <f t="shared" si="3"/>
        <v>18734</v>
      </c>
      <c r="B28" s="168">
        <f t="shared" si="4"/>
        <v>20192</v>
      </c>
      <c r="C28" s="168">
        <f t="shared" si="2"/>
        <v>38926</v>
      </c>
      <c r="D28" s="86">
        <v>161074</v>
      </c>
      <c r="E28" s="86">
        <v>179808</v>
      </c>
      <c r="F28" s="195">
        <v>200000</v>
      </c>
      <c r="G28" s="92" t="s">
        <v>281</v>
      </c>
      <c r="H28" s="70">
        <v>10</v>
      </c>
      <c r="I28" s="58">
        <v>10</v>
      </c>
      <c r="J28" s="259" t="s">
        <v>2</v>
      </c>
      <c r="O28" s="14"/>
      <c r="P28" s="14"/>
      <c r="Q28" s="14"/>
      <c r="R28" s="14"/>
      <c r="S28" s="14"/>
      <c r="T28" s="14"/>
      <c r="U28" s="14"/>
      <c r="V28" s="14"/>
    </row>
    <row r="29" spans="1:22" ht="19.5" customHeight="1">
      <c r="A29" s="86"/>
      <c r="B29" s="168"/>
      <c r="C29" s="168"/>
      <c r="D29" s="90"/>
      <c r="E29" s="90"/>
      <c r="F29" s="197"/>
      <c r="G29" s="93" t="s">
        <v>37</v>
      </c>
      <c r="H29" s="70"/>
      <c r="I29" s="58"/>
      <c r="J29" s="260"/>
      <c r="O29" s="14"/>
      <c r="P29" s="14"/>
      <c r="Q29" s="14"/>
      <c r="R29" s="14"/>
      <c r="S29" s="14"/>
      <c r="T29" s="14"/>
      <c r="U29" s="14"/>
      <c r="V29" s="14"/>
    </row>
    <row r="30" spans="1:22" ht="19.5" customHeight="1">
      <c r="A30" s="86">
        <f>+E30-D30</f>
        <v>69322.1</v>
      </c>
      <c r="B30" s="168">
        <f>+C30-A30</f>
        <v>5</v>
      </c>
      <c r="C30" s="168">
        <f t="shared" si="2"/>
        <v>69327.1</v>
      </c>
      <c r="D30" s="86">
        <v>25992</v>
      </c>
      <c r="E30" s="86">
        <v>95314.1</v>
      </c>
      <c r="F30" s="195">
        <v>95319.1</v>
      </c>
      <c r="G30" s="94" t="s">
        <v>38</v>
      </c>
      <c r="H30" s="70">
        <v>10</v>
      </c>
      <c r="I30" s="58">
        <v>10</v>
      </c>
      <c r="J30" s="259" t="s">
        <v>232</v>
      </c>
      <c r="O30" s="14"/>
      <c r="P30" s="14"/>
      <c r="Q30" s="14"/>
      <c r="R30" s="14"/>
      <c r="S30" s="14"/>
      <c r="T30" s="14"/>
      <c r="U30" s="14"/>
      <c r="V30" s="14"/>
    </row>
    <row r="31" spans="1:22" ht="19.5" customHeight="1" thickBot="1">
      <c r="A31" s="160">
        <f>+E31-D31</f>
        <v>0</v>
      </c>
      <c r="B31" s="179">
        <f>+C31-A31</f>
        <v>100000</v>
      </c>
      <c r="C31" s="179">
        <f t="shared" si="2"/>
        <v>100000</v>
      </c>
      <c r="D31" s="84"/>
      <c r="E31" s="84"/>
      <c r="F31" s="194">
        <v>100000</v>
      </c>
      <c r="G31" s="85" t="s">
        <v>39</v>
      </c>
      <c r="H31" s="71">
        <v>10</v>
      </c>
      <c r="I31" s="60">
        <v>10</v>
      </c>
      <c r="J31" s="261" t="s">
        <v>233</v>
      </c>
      <c r="O31" s="14"/>
      <c r="P31" s="14"/>
      <c r="Q31" s="14"/>
      <c r="R31" s="14"/>
      <c r="S31" s="14"/>
      <c r="T31" s="14"/>
      <c r="U31" s="14"/>
      <c r="V31" s="14"/>
    </row>
    <row r="32" spans="1:22" ht="19.5" customHeight="1">
      <c r="A32" s="161">
        <f>+E32-D32</f>
        <v>0</v>
      </c>
      <c r="B32" s="249">
        <f>+C32-A32</f>
        <v>10000</v>
      </c>
      <c r="C32" s="249">
        <f t="shared" si="2"/>
        <v>10000</v>
      </c>
      <c r="D32" s="31"/>
      <c r="E32" s="31"/>
      <c r="F32" s="190">
        <v>10000</v>
      </c>
      <c r="G32" s="37" t="s">
        <v>40</v>
      </c>
      <c r="H32" s="72">
        <v>10</v>
      </c>
      <c r="I32" s="61">
        <v>10</v>
      </c>
      <c r="J32" s="262" t="s">
        <v>234</v>
      </c>
      <c r="O32" s="14"/>
      <c r="P32" s="14"/>
      <c r="Q32" s="14"/>
      <c r="R32" s="14"/>
      <c r="S32" s="14"/>
      <c r="T32" s="14"/>
      <c r="U32" s="14"/>
      <c r="V32" s="14"/>
    </row>
    <row r="33" spans="1:22" s="4" customFormat="1" ht="19.5" customHeight="1">
      <c r="A33" s="86">
        <f>+E33-D33</f>
        <v>537679.78</v>
      </c>
      <c r="B33" s="168">
        <f>+C33-A33</f>
        <v>40</v>
      </c>
      <c r="C33" s="168">
        <f t="shared" si="2"/>
        <v>537719.78</v>
      </c>
      <c r="D33" s="86">
        <v>238236.56</v>
      </c>
      <c r="E33" s="86">
        <v>775916.34</v>
      </c>
      <c r="F33" s="195">
        <v>775956.34</v>
      </c>
      <c r="G33" s="94" t="s">
        <v>41</v>
      </c>
      <c r="H33" s="70">
        <v>10</v>
      </c>
      <c r="I33" s="58">
        <v>10</v>
      </c>
      <c r="J33" s="259" t="s">
        <v>235</v>
      </c>
      <c r="K33" s="3"/>
      <c r="L33" s="3"/>
      <c r="M33" s="3"/>
      <c r="N33" s="3"/>
      <c r="O33" s="14"/>
      <c r="P33" s="14"/>
      <c r="Q33" s="14"/>
      <c r="R33" s="14"/>
      <c r="S33" s="14"/>
      <c r="T33" s="14"/>
      <c r="U33" s="14"/>
      <c r="V33" s="14"/>
    </row>
    <row r="34" spans="1:22" s="4" customFormat="1" ht="19.5" customHeight="1">
      <c r="A34" s="86">
        <f>+E34-D34</f>
        <v>0</v>
      </c>
      <c r="B34" s="168">
        <f>+C34-A34</f>
        <v>100869.41</v>
      </c>
      <c r="C34" s="168">
        <f t="shared" si="2"/>
        <v>100869.41</v>
      </c>
      <c r="D34" s="86">
        <v>90131.59</v>
      </c>
      <c r="E34" s="86">
        <v>90131.59</v>
      </c>
      <c r="F34" s="195">
        <v>191001</v>
      </c>
      <c r="G34" s="92" t="s">
        <v>34</v>
      </c>
      <c r="H34" s="70">
        <v>10</v>
      </c>
      <c r="I34" s="58">
        <v>10</v>
      </c>
      <c r="J34" s="259" t="s">
        <v>236</v>
      </c>
      <c r="K34" s="3"/>
      <c r="L34" s="3"/>
      <c r="M34" s="3"/>
      <c r="N34" s="3"/>
      <c r="O34" s="14"/>
      <c r="P34" s="14"/>
      <c r="Q34" s="14"/>
      <c r="R34" s="14"/>
      <c r="S34" s="14"/>
      <c r="T34" s="14"/>
      <c r="U34" s="14"/>
      <c r="V34" s="14"/>
    </row>
    <row r="35" spans="1:22" ht="19.5" customHeight="1">
      <c r="A35" s="86"/>
      <c r="B35" s="168"/>
      <c r="C35" s="168"/>
      <c r="D35" s="86"/>
      <c r="E35" s="86"/>
      <c r="F35" s="195"/>
      <c r="G35" s="91" t="s">
        <v>42</v>
      </c>
      <c r="H35" s="70"/>
      <c r="I35" s="58"/>
      <c r="J35" s="260"/>
      <c r="O35" s="14"/>
      <c r="P35" s="14"/>
      <c r="Q35" s="14"/>
      <c r="R35" s="14"/>
      <c r="S35" s="14"/>
      <c r="T35" s="14"/>
      <c r="U35" s="14"/>
      <c r="V35" s="14"/>
    </row>
    <row r="36" spans="1:22" ht="19.5" customHeight="1">
      <c r="A36" s="86">
        <f>+E36-D36</f>
        <v>5535</v>
      </c>
      <c r="B36" s="168">
        <f>+C36-A36</f>
        <v>70000</v>
      </c>
      <c r="C36" s="168">
        <f t="shared" si="2"/>
        <v>75535</v>
      </c>
      <c r="D36" s="86">
        <v>14497</v>
      </c>
      <c r="E36" s="86">
        <v>20032</v>
      </c>
      <c r="F36" s="195">
        <v>90032</v>
      </c>
      <c r="G36" s="92" t="s">
        <v>43</v>
      </c>
      <c r="H36" s="70">
        <v>10</v>
      </c>
      <c r="I36" s="58">
        <v>10</v>
      </c>
      <c r="J36" s="259" t="s">
        <v>237</v>
      </c>
      <c r="O36" s="14"/>
      <c r="P36" s="14"/>
      <c r="Q36" s="14"/>
      <c r="R36" s="14"/>
      <c r="S36" s="14"/>
      <c r="T36" s="14"/>
      <c r="U36" s="14"/>
      <c r="V36" s="14"/>
    </row>
    <row r="37" spans="1:22" ht="19.5" customHeight="1">
      <c r="A37" s="86">
        <f>+E37-D37</f>
        <v>0</v>
      </c>
      <c r="B37" s="168">
        <f>+C37-A37</f>
        <v>0</v>
      </c>
      <c r="C37" s="168">
        <f t="shared" si="2"/>
        <v>0</v>
      </c>
      <c r="D37" s="86"/>
      <c r="E37" s="86"/>
      <c r="F37" s="195"/>
      <c r="G37" s="92" t="s">
        <v>44</v>
      </c>
      <c r="H37" s="70">
        <v>10</v>
      </c>
      <c r="I37" s="58">
        <v>10</v>
      </c>
      <c r="J37" s="259" t="s">
        <v>238</v>
      </c>
      <c r="K37" s="13"/>
      <c r="O37" s="14"/>
      <c r="P37" s="14"/>
      <c r="Q37" s="14"/>
      <c r="R37" s="14"/>
      <c r="S37" s="14"/>
      <c r="T37" s="14"/>
      <c r="U37" s="14"/>
      <c r="V37" s="14"/>
    </row>
    <row r="38" spans="1:22" ht="19.5" customHeight="1">
      <c r="A38" s="86">
        <f>+E38-D38</f>
        <v>0</v>
      </c>
      <c r="B38" s="168">
        <f>+C38-A38</f>
        <v>0</v>
      </c>
      <c r="C38" s="168">
        <f t="shared" si="2"/>
        <v>0</v>
      </c>
      <c r="D38" s="86"/>
      <c r="E38" s="86"/>
      <c r="F38" s="195"/>
      <c r="G38" s="92" t="s">
        <v>45</v>
      </c>
      <c r="H38" s="70">
        <v>10</v>
      </c>
      <c r="I38" s="58">
        <v>10</v>
      </c>
      <c r="J38" s="259" t="s">
        <v>239</v>
      </c>
      <c r="O38" s="14"/>
      <c r="P38" s="14"/>
      <c r="Q38" s="14"/>
      <c r="R38" s="14"/>
      <c r="S38" s="14"/>
      <c r="T38" s="14"/>
      <c r="U38" s="14"/>
      <c r="V38" s="14"/>
    </row>
    <row r="39" spans="1:22" ht="19.5" customHeight="1">
      <c r="A39" s="86">
        <f>+E39-D39</f>
        <v>0</v>
      </c>
      <c r="B39" s="168">
        <f>+C39-A39</f>
        <v>50000</v>
      </c>
      <c r="C39" s="168">
        <f t="shared" si="2"/>
        <v>50000</v>
      </c>
      <c r="D39" s="86"/>
      <c r="E39" s="86"/>
      <c r="F39" s="195">
        <v>50000</v>
      </c>
      <c r="G39" s="92" t="s">
        <v>46</v>
      </c>
      <c r="H39" s="70">
        <v>10</v>
      </c>
      <c r="I39" s="58">
        <v>10</v>
      </c>
      <c r="J39" s="259" t="s">
        <v>240</v>
      </c>
      <c r="O39" s="14"/>
      <c r="P39" s="14"/>
      <c r="Q39" s="14"/>
      <c r="R39" s="14"/>
      <c r="S39" s="14"/>
      <c r="T39" s="14"/>
      <c r="U39" s="14"/>
      <c r="V39" s="14"/>
    </row>
    <row r="40" spans="1:22" s="4" customFormat="1" ht="19.5" customHeight="1">
      <c r="A40" s="86">
        <f>+E40-D40</f>
        <v>34305.64</v>
      </c>
      <c r="B40" s="168">
        <f>+C40-A40</f>
        <v>486.4800000000032</v>
      </c>
      <c r="C40" s="168">
        <f t="shared" si="2"/>
        <v>34792.12</v>
      </c>
      <c r="D40" s="86"/>
      <c r="E40" s="86">
        <v>34305.64</v>
      </c>
      <c r="F40" s="195">
        <v>34792.12</v>
      </c>
      <c r="G40" s="94" t="s">
        <v>319</v>
      </c>
      <c r="H40" s="70">
        <v>10</v>
      </c>
      <c r="I40" s="58">
        <v>10</v>
      </c>
      <c r="J40" s="259" t="s">
        <v>241</v>
      </c>
      <c r="K40" s="3"/>
      <c r="L40" s="3"/>
      <c r="M40" s="3"/>
      <c r="N40" s="3"/>
      <c r="O40" s="14"/>
      <c r="P40" s="14"/>
      <c r="Q40" s="14"/>
      <c r="R40" s="14"/>
      <c r="S40" s="14"/>
      <c r="T40" s="14"/>
      <c r="U40" s="14"/>
      <c r="V40" s="14"/>
    </row>
    <row r="41" spans="1:22" ht="19.5" customHeight="1">
      <c r="A41" s="86"/>
      <c r="B41" s="168"/>
      <c r="C41" s="168"/>
      <c r="D41" s="86"/>
      <c r="E41" s="86"/>
      <c r="F41" s="195"/>
      <c r="G41" s="91" t="s">
        <v>47</v>
      </c>
      <c r="H41" s="70"/>
      <c r="I41" s="58"/>
      <c r="J41" s="260"/>
      <c r="O41" s="14"/>
      <c r="P41" s="14"/>
      <c r="Q41" s="14"/>
      <c r="R41" s="14"/>
      <c r="S41" s="14"/>
      <c r="T41" s="14"/>
      <c r="U41" s="14"/>
      <c r="V41" s="14"/>
    </row>
    <row r="42" spans="1:22" ht="19.5" customHeight="1">
      <c r="A42" s="86">
        <f aca="true" t="shared" si="5" ref="A42:A49">+E42-D42</f>
        <v>177760</v>
      </c>
      <c r="B42" s="168">
        <f aca="true" t="shared" si="6" ref="B42:B49">+C42-A42</f>
        <v>16403.719999999972</v>
      </c>
      <c r="C42" s="168">
        <f t="shared" si="2"/>
        <v>194163.71999999997</v>
      </c>
      <c r="D42" s="86">
        <v>628627.48</v>
      </c>
      <c r="E42" s="86">
        <v>806387.48</v>
      </c>
      <c r="F42" s="195">
        <v>822791.2</v>
      </c>
      <c r="G42" s="92" t="s">
        <v>48</v>
      </c>
      <c r="H42" s="70">
        <v>10</v>
      </c>
      <c r="I42" s="58">
        <v>10</v>
      </c>
      <c r="J42" s="259" t="s">
        <v>242</v>
      </c>
      <c r="O42" s="14"/>
      <c r="P42" s="14"/>
      <c r="Q42" s="14"/>
      <c r="R42" s="14"/>
      <c r="S42" s="14"/>
      <c r="T42" s="14"/>
      <c r="U42" s="14"/>
      <c r="V42" s="14"/>
    </row>
    <row r="43" spans="1:22" s="4" customFormat="1" ht="19.5" customHeight="1">
      <c r="A43" s="86">
        <f t="shared" si="5"/>
        <v>739014.29</v>
      </c>
      <c r="B43" s="168">
        <f t="shared" si="6"/>
        <v>122866.19999999995</v>
      </c>
      <c r="C43" s="168">
        <f t="shared" si="2"/>
        <v>861880.49</v>
      </c>
      <c r="D43" s="86">
        <v>1065271.31</v>
      </c>
      <c r="E43" s="86">
        <v>1804285.6</v>
      </c>
      <c r="F43" s="195">
        <v>1927151.8</v>
      </c>
      <c r="G43" s="92" t="s">
        <v>49</v>
      </c>
      <c r="H43" s="70">
        <v>10</v>
      </c>
      <c r="I43" s="58">
        <v>10</v>
      </c>
      <c r="J43" s="259" t="s">
        <v>243</v>
      </c>
      <c r="K43" s="3"/>
      <c r="L43" s="3"/>
      <c r="M43" s="3"/>
      <c r="N43" s="3"/>
      <c r="O43" s="14"/>
      <c r="P43" s="14"/>
      <c r="Q43" s="14"/>
      <c r="R43" s="14"/>
      <c r="S43" s="14"/>
      <c r="T43" s="14"/>
      <c r="U43" s="14"/>
      <c r="V43" s="14"/>
    </row>
    <row r="44" spans="1:22" ht="19.5" customHeight="1">
      <c r="A44" s="86">
        <f t="shared" si="5"/>
        <v>122638.45999999999</v>
      </c>
      <c r="B44" s="168">
        <f t="shared" si="6"/>
        <v>58481.30000000002</v>
      </c>
      <c r="C44" s="168">
        <f t="shared" si="2"/>
        <v>181119.76</v>
      </c>
      <c r="D44" s="86">
        <v>121829.31</v>
      </c>
      <c r="E44" s="86">
        <v>244467.77</v>
      </c>
      <c r="F44" s="195">
        <v>302949.07</v>
      </c>
      <c r="G44" s="92" t="s">
        <v>50</v>
      </c>
      <c r="H44" s="70">
        <v>10</v>
      </c>
      <c r="I44" s="58">
        <v>10</v>
      </c>
      <c r="J44" s="259" t="s">
        <v>244</v>
      </c>
      <c r="O44" s="14"/>
      <c r="P44" s="14"/>
      <c r="Q44" s="14"/>
      <c r="R44" s="14"/>
      <c r="S44" s="14"/>
      <c r="T44" s="14"/>
      <c r="U44" s="14"/>
      <c r="V44" s="14"/>
    </row>
    <row r="45" spans="1:22" ht="19.5" customHeight="1">
      <c r="A45" s="86">
        <f t="shared" si="5"/>
        <v>300450.11</v>
      </c>
      <c r="B45" s="168">
        <f t="shared" si="6"/>
        <v>74214.40000000002</v>
      </c>
      <c r="C45" s="168">
        <f t="shared" si="2"/>
        <v>374664.51</v>
      </c>
      <c r="D45" s="86">
        <v>361301.89</v>
      </c>
      <c r="E45" s="86">
        <v>661752</v>
      </c>
      <c r="F45" s="195">
        <v>735966.4</v>
      </c>
      <c r="G45" s="92" t="s">
        <v>51</v>
      </c>
      <c r="H45" s="70">
        <v>10</v>
      </c>
      <c r="I45" s="58">
        <v>10</v>
      </c>
      <c r="J45" s="259" t="s">
        <v>245</v>
      </c>
      <c r="Q45" s="14"/>
      <c r="R45" s="14"/>
      <c r="S45" s="14"/>
      <c r="T45" s="14"/>
      <c r="U45" s="14"/>
      <c r="V45" s="14"/>
    </row>
    <row r="46" spans="1:22" ht="19.5" customHeight="1">
      <c r="A46" s="86">
        <f t="shared" si="5"/>
        <v>0</v>
      </c>
      <c r="B46" s="168">
        <f t="shared" si="6"/>
        <v>0</v>
      </c>
      <c r="C46" s="168">
        <f t="shared" si="2"/>
        <v>0</v>
      </c>
      <c r="D46" s="86"/>
      <c r="E46" s="86"/>
      <c r="F46" s="195"/>
      <c r="G46" s="92" t="s">
        <v>52</v>
      </c>
      <c r="H46" s="70">
        <v>10</v>
      </c>
      <c r="I46" s="58">
        <v>10</v>
      </c>
      <c r="J46" s="259" t="s">
        <v>246</v>
      </c>
      <c r="Q46" s="14"/>
      <c r="R46" s="14"/>
      <c r="S46" s="14"/>
      <c r="T46" s="14"/>
      <c r="U46" s="14"/>
      <c r="V46" s="14"/>
    </row>
    <row r="47" spans="1:22" ht="19.5" customHeight="1">
      <c r="A47" s="86">
        <f t="shared" si="5"/>
        <v>0</v>
      </c>
      <c r="B47" s="168">
        <f t="shared" si="6"/>
        <v>0</v>
      </c>
      <c r="C47" s="168">
        <f t="shared" si="2"/>
        <v>0</v>
      </c>
      <c r="D47" s="86"/>
      <c r="E47" s="86"/>
      <c r="F47" s="195"/>
      <c r="G47" s="92" t="s">
        <v>53</v>
      </c>
      <c r="H47" s="70">
        <v>10</v>
      </c>
      <c r="I47" s="58">
        <v>10</v>
      </c>
      <c r="J47" s="259" t="s">
        <v>247</v>
      </c>
      <c r="Q47" s="14"/>
      <c r="R47" s="14"/>
      <c r="S47" s="14"/>
      <c r="T47" s="14"/>
      <c r="U47" s="14"/>
      <c r="V47" s="14"/>
    </row>
    <row r="48" spans="1:22" ht="19.5" customHeight="1">
      <c r="A48" s="86">
        <f t="shared" si="5"/>
        <v>0</v>
      </c>
      <c r="B48" s="168">
        <f t="shared" si="6"/>
        <v>0</v>
      </c>
      <c r="C48" s="168">
        <f t="shared" si="2"/>
        <v>0</v>
      </c>
      <c r="D48" s="86"/>
      <c r="E48" s="86"/>
      <c r="F48" s="195"/>
      <c r="G48" s="92" t="s">
        <v>54</v>
      </c>
      <c r="H48" s="70">
        <v>10</v>
      </c>
      <c r="I48" s="58">
        <v>10</v>
      </c>
      <c r="J48" s="259" t="s">
        <v>248</v>
      </c>
      <c r="Q48" s="14"/>
      <c r="R48" s="14"/>
      <c r="S48" s="14"/>
      <c r="T48" s="14"/>
      <c r="U48" s="14"/>
      <c r="V48" s="14"/>
    </row>
    <row r="49" spans="1:22" ht="19.5" customHeight="1" thickBot="1">
      <c r="A49" s="86">
        <f t="shared" si="5"/>
        <v>0</v>
      </c>
      <c r="B49" s="168">
        <f t="shared" si="6"/>
        <v>0</v>
      </c>
      <c r="C49" s="168">
        <f t="shared" si="2"/>
        <v>0</v>
      </c>
      <c r="D49" s="95"/>
      <c r="E49" s="95"/>
      <c r="F49" s="196"/>
      <c r="G49" s="96" t="s">
        <v>55</v>
      </c>
      <c r="H49" s="73">
        <v>10</v>
      </c>
      <c r="I49" s="63">
        <v>10</v>
      </c>
      <c r="J49" s="263" t="s">
        <v>249</v>
      </c>
      <c r="Q49" s="14"/>
      <c r="R49" s="14"/>
      <c r="S49" s="14"/>
      <c r="T49" s="14"/>
      <c r="U49" s="14"/>
      <c r="V49" s="14"/>
    </row>
    <row r="50" spans="1:22" ht="19.5" customHeight="1" thickBot="1">
      <c r="A50" s="169">
        <f aca="true" t="shared" si="7" ref="A50:F50">SUM(A16:A49)</f>
        <v>3526062.16</v>
      </c>
      <c r="B50" s="169">
        <f t="shared" si="7"/>
        <v>1584651.1599999997</v>
      </c>
      <c r="C50" s="169">
        <f t="shared" si="7"/>
        <v>5110713.319999999</v>
      </c>
      <c r="D50" s="137">
        <f t="shared" si="7"/>
        <v>6633402.16</v>
      </c>
      <c r="E50" s="218">
        <f t="shared" si="7"/>
        <v>10159464.319999998</v>
      </c>
      <c r="F50" s="218">
        <f t="shared" si="7"/>
        <v>11744115.48</v>
      </c>
      <c r="G50" s="21" t="s">
        <v>56</v>
      </c>
      <c r="H50" s="133"/>
      <c r="I50" s="134"/>
      <c r="J50" s="264"/>
      <c r="Q50" s="14"/>
      <c r="R50" s="14"/>
      <c r="S50" s="14"/>
      <c r="T50" s="14"/>
      <c r="U50" s="14"/>
      <c r="V50" s="14"/>
    </row>
    <row r="51" spans="1:22" ht="19.5" customHeight="1">
      <c r="A51" s="97"/>
      <c r="B51" s="170"/>
      <c r="C51" s="170"/>
      <c r="D51" s="97"/>
      <c r="E51" s="97"/>
      <c r="F51" s="219"/>
      <c r="G51" s="43" t="s">
        <v>57</v>
      </c>
      <c r="H51" s="125"/>
      <c r="I51" s="126"/>
      <c r="J51" s="265"/>
      <c r="Q51" s="14"/>
      <c r="R51" s="14"/>
      <c r="S51" s="14"/>
      <c r="T51" s="14"/>
      <c r="U51" s="14"/>
      <c r="V51" s="14"/>
    </row>
    <row r="52" spans="1:22" ht="19.5" customHeight="1">
      <c r="A52" s="98"/>
      <c r="B52" s="171"/>
      <c r="C52" s="171"/>
      <c r="D52" s="98"/>
      <c r="E52" s="98"/>
      <c r="F52" s="204"/>
      <c r="G52" s="91" t="s">
        <v>58</v>
      </c>
      <c r="H52" s="70"/>
      <c r="I52" s="57">
        <v>20</v>
      </c>
      <c r="J52" s="260"/>
      <c r="Q52" s="14"/>
      <c r="R52" s="14"/>
      <c r="S52" s="14"/>
      <c r="T52" s="14"/>
      <c r="U52" s="14"/>
      <c r="V52" s="14"/>
    </row>
    <row r="53" spans="1:22" s="4" customFormat="1" ht="19.5" customHeight="1">
      <c r="A53" s="86">
        <f>+E53-D53</f>
        <v>0</v>
      </c>
      <c r="B53" s="168">
        <f>+C53-A53</f>
        <v>295859.09999999404</v>
      </c>
      <c r="C53" s="294">
        <f>+F53-D53</f>
        <v>295859.09999999404</v>
      </c>
      <c r="D53" s="243">
        <v>169881673.9</v>
      </c>
      <c r="E53" s="243">
        <v>169881673.9</v>
      </c>
      <c r="F53" s="244">
        <v>170177533</v>
      </c>
      <c r="G53" s="92" t="s">
        <v>59</v>
      </c>
      <c r="H53" s="70">
        <v>10</v>
      </c>
      <c r="I53" s="58">
        <v>20</v>
      </c>
      <c r="J53" s="258" t="s">
        <v>1</v>
      </c>
      <c r="K53" s="3"/>
      <c r="L53" s="3"/>
      <c r="M53" s="3"/>
      <c r="N53" s="3"/>
      <c r="O53" s="3"/>
      <c r="P53" s="3"/>
      <c r="Q53" s="14"/>
      <c r="R53" s="14"/>
      <c r="S53" s="14"/>
      <c r="T53" s="14"/>
      <c r="U53" s="14"/>
      <c r="V53" s="14"/>
    </row>
    <row r="54" spans="1:22" ht="19.5" customHeight="1">
      <c r="A54" s="86">
        <f>+E54-D54</f>
        <v>0</v>
      </c>
      <c r="B54" s="168">
        <f>+C54-A54</f>
        <v>0</v>
      </c>
      <c r="C54" s="168">
        <f aca="true" t="shared" si="8" ref="C54:C75">+F54-D54</f>
        <v>0</v>
      </c>
      <c r="D54" s="86"/>
      <c r="E54" s="86"/>
      <c r="F54" s="195"/>
      <c r="G54" s="92" t="s">
        <v>60</v>
      </c>
      <c r="H54" s="70">
        <v>10</v>
      </c>
      <c r="I54" s="58">
        <v>20</v>
      </c>
      <c r="J54" s="258" t="s">
        <v>14</v>
      </c>
      <c r="Q54" s="14"/>
      <c r="R54" s="14"/>
      <c r="S54" s="14"/>
      <c r="T54" s="14"/>
      <c r="U54" s="14"/>
      <c r="V54" s="14"/>
    </row>
    <row r="55" spans="1:22" ht="19.5" customHeight="1">
      <c r="A55" s="86">
        <f>+E55-D55</f>
        <v>0</v>
      </c>
      <c r="B55" s="168">
        <f>+C55-A55</f>
        <v>702000</v>
      </c>
      <c r="C55" s="168">
        <f>+F55-D55</f>
        <v>702000</v>
      </c>
      <c r="D55" s="86"/>
      <c r="E55" s="86"/>
      <c r="F55" s="195">
        <v>702000</v>
      </c>
      <c r="G55" s="92" t="s">
        <v>336</v>
      </c>
      <c r="H55" s="70">
        <v>10</v>
      </c>
      <c r="I55" s="58">
        <v>20</v>
      </c>
      <c r="J55" s="258" t="s">
        <v>15</v>
      </c>
      <c r="Q55" s="14"/>
      <c r="R55" s="14"/>
      <c r="S55" s="14"/>
      <c r="T55" s="14"/>
      <c r="U55" s="14"/>
      <c r="V55" s="14"/>
    </row>
    <row r="56" spans="1:22" ht="19.5" customHeight="1">
      <c r="A56" s="86">
        <f>+E56-D56</f>
        <v>0</v>
      </c>
      <c r="B56" s="168">
        <f>+C56-A56</f>
        <v>441588.1699999999</v>
      </c>
      <c r="C56" s="168">
        <f t="shared" si="8"/>
        <v>441588.1699999999</v>
      </c>
      <c r="D56" s="86">
        <v>6094406.45</v>
      </c>
      <c r="E56" s="86">
        <v>6094406.45</v>
      </c>
      <c r="F56" s="195">
        <v>6535994.62</v>
      </c>
      <c r="G56" s="92" t="s">
        <v>61</v>
      </c>
      <c r="H56" s="70">
        <v>10</v>
      </c>
      <c r="I56" s="58">
        <v>20</v>
      </c>
      <c r="J56" s="266" t="s">
        <v>10</v>
      </c>
      <c r="Q56" s="14"/>
      <c r="R56" s="14"/>
      <c r="S56" s="14"/>
      <c r="T56" s="14"/>
      <c r="U56" s="14"/>
      <c r="V56" s="14"/>
    </row>
    <row r="57" spans="1:22" ht="19.5" customHeight="1">
      <c r="A57" s="86"/>
      <c r="B57" s="168"/>
      <c r="C57" s="168"/>
      <c r="D57" s="86"/>
      <c r="E57" s="86"/>
      <c r="F57" s="195"/>
      <c r="G57" s="99" t="s">
        <v>62</v>
      </c>
      <c r="H57" s="70"/>
      <c r="I57" s="58"/>
      <c r="J57" s="260"/>
      <c r="Q57" s="14"/>
      <c r="R57" s="14"/>
      <c r="S57" s="14"/>
      <c r="T57" s="14"/>
      <c r="U57" s="14"/>
      <c r="V57" s="14"/>
    </row>
    <row r="58" spans="1:22" ht="19.5" customHeight="1">
      <c r="A58" s="121">
        <f>+E58-D58</f>
        <v>0</v>
      </c>
      <c r="B58" s="298">
        <f aca="true" t="shared" si="9" ref="B58:B75">+C58-A58</f>
        <v>342710.39000000013</v>
      </c>
      <c r="C58" s="298">
        <f t="shared" si="8"/>
        <v>342710.39000000013</v>
      </c>
      <c r="D58" s="121">
        <v>2747289.61</v>
      </c>
      <c r="E58" s="121">
        <v>2747289.61</v>
      </c>
      <c r="F58" s="200">
        <v>3090000</v>
      </c>
      <c r="G58" s="138" t="s">
        <v>63</v>
      </c>
      <c r="H58" s="73">
        <v>10</v>
      </c>
      <c r="I58" s="63">
        <v>20</v>
      </c>
      <c r="J58" s="263" t="s">
        <v>5</v>
      </c>
      <c r="Q58" s="14"/>
      <c r="R58" s="14"/>
      <c r="S58" s="14"/>
      <c r="T58" s="14"/>
      <c r="U58" s="14"/>
      <c r="V58" s="14"/>
    </row>
    <row r="59" spans="1:22" ht="19.5" customHeight="1">
      <c r="A59" s="131">
        <f>+E59-D59</f>
        <v>0</v>
      </c>
      <c r="B59" s="187">
        <f t="shared" si="9"/>
        <v>1000</v>
      </c>
      <c r="C59" s="187">
        <f t="shared" si="8"/>
        <v>1000</v>
      </c>
      <c r="D59" s="131"/>
      <c r="E59" s="131"/>
      <c r="F59" s="205">
        <v>1000</v>
      </c>
      <c r="G59" s="352" t="s">
        <v>64</v>
      </c>
      <c r="H59" s="125">
        <v>10</v>
      </c>
      <c r="I59" s="126">
        <v>20</v>
      </c>
      <c r="J59" s="267" t="s">
        <v>6</v>
      </c>
      <c r="Q59" s="14"/>
      <c r="R59" s="14"/>
      <c r="S59" s="14"/>
      <c r="T59" s="14"/>
      <c r="U59" s="14"/>
      <c r="V59" s="14"/>
    </row>
    <row r="60" spans="1:22" ht="19.5" customHeight="1">
      <c r="A60" s="86">
        <f>+E60-D60</f>
        <v>0</v>
      </c>
      <c r="B60" s="168">
        <f t="shared" si="9"/>
        <v>0</v>
      </c>
      <c r="C60" s="168">
        <f t="shared" si="8"/>
        <v>0</v>
      </c>
      <c r="D60" s="86"/>
      <c r="E60" s="86"/>
      <c r="F60" s="195"/>
      <c r="G60" s="92" t="s">
        <v>65</v>
      </c>
      <c r="H60" s="70">
        <v>10</v>
      </c>
      <c r="I60" s="58">
        <v>20</v>
      </c>
      <c r="J60" s="259" t="s">
        <v>7</v>
      </c>
      <c r="Q60" s="14"/>
      <c r="R60" s="14"/>
      <c r="S60" s="14"/>
      <c r="T60" s="14"/>
      <c r="U60" s="14"/>
      <c r="V60" s="14"/>
    </row>
    <row r="61" spans="1:22" ht="19.5" customHeight="1">
      <c r="A61" s="86">
        <f>+E61-D61</f>
        <v>0</v>
      </c>
      <c r="B61" s="298">
        <f t="shared" si="9"/>
        <v>2369221.6500000004</v>
      </c>
      <c r="C61" s="298">
        <f t="shared" si="8"/>
        <v>2369221.6500000004</v>
      </c>
      <c r="D61" s="95">
        <v>9410778.35</v>
      </c>
      <c r="E61" s="95">
        <v>9410778.35</v>
      </c>
      <c r="F61" s="196">
        <v>11780000</v>
      </c>
      <c r="G61" s="96" t="s">
        <v>66</v>
      </c>
      <c r="H61" s="73">
        <v>10</v>
      </c>
      <c r="I61" s="63">
        <v>20</v>
      </c>
      <c r="J61" s="263" t="s">
        <v>9</v>
      </c>
      <c r="Q61" s="14"/>
      <c r="R61" s="14"/>
      <c r="S61" s="14"/>
      <c r="T61" s="14"/>
      <c r="U61" s="14"/>
      <c r="V61" s="14"/>
    </row>
    <row r="62" spans="1:22" ht="19.5" customHeight="1">
      <c r="A62" s="86">
        <f>+E62-D62</f>
        <v>0</v>
      </c>
      <c r="B62" s="187">
        <f t="shared" si="9"/>
        <v>0</v>
      </c>
      <c r="C62" s="187">
        <f t="shared" si="8"/>
        <v>0</v>
      </c>
      <c r="D62" s="95"/>
      <c r="E62" s="95"/>
      <c r="F62" s="196"/>
      <c r="G62" s="106" t="s">
        <v>67</v>
      </c>
      <c r="H62" s="125">
        <v>10</v>
      </c>
      <c r="I62" s="126">
        <v>20</v>
      </c>
      <c r="J62" s="267" t="s">
        <v>16</v>
      </c>
      <c r="Q62" s="14"/>
      <c r="R62" s="14"/>
      <c r="S62" s="14"/>
      <c r="T62" s="14"/>
      <c r="U62" s="14"/>
      <c r="V62" s="14"/>
    </row>
    <row r="63" spans="1:22" ht="19.5" customHeight="1">
      <c r="A63" s="86"/>
      <c r="B63" s="168"/>
      <c r="C63" s="168"/>
      <c r="D63" s="100"/>
      <c r="E63" s="100"/>
      <c r="F63" s="191"/>
      <c r="G63" s="102" t="s">
        <v>68</v>
      </c>
      <c r="H63" s="70"/>
      <c r="I63" s="58"/>
      <c r="J63" s="260"/>
      <c r="Q63" s="14"/>
      <c r="R63" s="14"/>
      <c r="S63" s="14"/>
      <c r="T63" s="14"/>
      <c r="U63" s="14"/>
      <c r="V63" s="14"/>
    </row>
    <row r="64" spans="1:22" ht="19.5" customHeight="1">
      <c r="A64" s="86">
        <f aca="true" t="shared" si="10" ref="A64:A70">+E64-D64</f>
        <v>0</v>
      </c>
      <c r="B64" s="168">
        <f t="shared" si="9"/>
        <v>66702.1400000006</v>
      </c>
      <c r="C64" s="168">
        <f t="shared" si="8"/>
        <v>66702.1400000006</v>
      </c>
      <c r="D64" s="52">
        <v>22213297.86</v>
      </c>
      <c r="E64" s="52">
        <v>22213297.86</v>
      </c>
      <c r="F64" s="192">
        <v>22280000</v>
      </c>
      <c r="G64" s="103" t="s">
        <v>69</v>
      </c>
      <c r="H64" s="70">
        <v>10</v>
      </c>
      <c r="I64" s="58">
        <v>20</v>
      </c>
      <c r="J64" s="259" t="s">
        <v>2</v>
      </c>
      <c r="Q64" s="14"/>
      <c r="R64" s="14"/>
      <c r="S64" s="14"/>
      <c r="T64" s="14"/>
      <c r="U64" s="14"/>
      <c r="V64" s="14"/>
    </row>
    <row r="65" spans="1:22" ht="19.5" customHeight="1">
      <c r="A65" s="86">
        <f t="shared" si="10"/>
        <v>0</v>
      </c>
      <c r="B65" s="168">
        <f t="shared" si="9"/>
        <v>81000</v>
      </c>
      <c r="C65" s="168">
        <f t="shared" si="8"/>
        <v>81000</v>
      </c>
      <c r="D65" s="52"/>
      <c r="E65" s="52"/>
      <c r="F65" s="192">
        <v>81000</v>
      </c>
      <c r="G65" s="103" t="s">
        <v>70</v>
      </c>
      <c r="H65" s="70">
        <v>10</v>
      </c>
      <c r="I65" s="58">
        <v>20</v>
      </c>
      <c r="J65" s="259" t="s">
        <v>3</v>
      </c>
      <c r="Q65" s="14"/>
      <c r="R65" s="14"/>
      <c r="S65" s="14"/>
      <c r="T65" s="14"/>
      <c r="U65" s="14"/>
      <c r="V65" s="14"/>
    </row>
    <row r="66" spans="1:22" ht="19.5" customHeight="1">
      <c r="A66" s="86">
        <f t="shared" si="10"/>
        <v>0</v>
      </c>
      <c r="B66" s="168">
        <f t="shared" si="9"/>
        <v>416444.3500000001</v>
      </c>
      <c r="C66" s="168">
        <f t="shared" si="8"/>
        <v>416444.3500000001</v>
      </c>
      <c r="D66" s="52">
        <v>3849555.65</v>
      </c>
      <c r="E66" s="52">
        <v>3849555.65</v>
      </c>
      <c r="F66" s="192">
        <v>4266000</v>
      </c>
      <c r="G66" s="103" t="s">
        <v>71</v>
      </c>
      <c r="H66" s="70">
        <v>10</v>
      </c>
      <c r="I66" s="58">
        <v>20</v>
      </c>
      <c r="J66" s="259" t="s">
        <v>4</v>
      </c>
      <c r="Q66" s="14"/>
      <c r="R66" s="14"/>
      <c r="S66" s="14"/>
      <c r="T66" s="14"/>
      <c r="U66" s="14"/>
      <c r="V66" s="14"/>
    </row>
    <row r="67" spans="1:22" ht="19.5" customHeight="1">
      <c r="A67" s="86">
        <f t="shared" si="10"/>
        <v>0</v>
      </c>
      <c r="B67" s="168">
        <f t="shared" si="9"/>
        <v>9892.08</v>
      </c>
      <c r="C67" s="168">
        <f t="shared" si="8"/>
        <v>9892.08</v>
      </c>
      <c r="D67" s="52">
        <v>10107.92</v>
      </c>
      <c r="E67" s="52">
        <v>10107.92</v>
      </c>
      <c r="F67" s="192">
        <v>20000</v>
      </c>
      <c r="G67" s="103" t="s">
        <v>72</v>
      </c>
      <c r="H67" s="70">
        <v>10</v>
      </c>
      <c r="I67" s="58">
        <v>20</v>
      </c>
      <c r="J67" s="259" t="s">
        <v>11</v>
      </c>
      <c r="Q67" s="14"/>
      <c r="R67" s="14"/>
      <c r="S67" s="14"/>
      <c r="T67" s="14"/>
      <c r="U67" s="14"/>
      <c r="V67" s="14"/>
    </row>
    <row r="68" spans="1:22" ht="19.5" customHeight="1">
      <c r="A68" s="86">
        <f t="shared" si="10"/>
        <v>0</v>
      </c>
      <c r="B68" s="168">
        <f t="shared" si="9"/>
        <v>60054.19</v>
      </c>
      <c r="C68" s="168">
        <f t="shared" si="8"/>
        <v>60054.19</v>
      </c>
      <c r="D68" s="52">
        <v>39945.81</v>
      </c>
      <c r="E68" s="52">
        <v>39945.81</v>
      </c>
      <c r="F68" s="192">
        <v>100000</v>
      </c>
      <c r="G68" s="103" t="s">
        <v>73</v>
      </c>
      <c r="H68" s="70">
        <v>10</v>
      </c>
      <c r="I68" s="58">
        <v>20</v>
      </c>
      <c r="J68" s="259" t="s">
        <v>12</v>
      </c>
      <c r="Q68" s="14"/>
      <c r="R68" s="14"/>
      <c r="S68" s="14"/>
      <c r="T68" s="14"/>
      <c r="U68" s="14"/>
      <c r="V68" s="14"/>
    </row>
    <row r="69" spans="1:22" ht="19.5" customHeight="1">
      <c r="A69" s="86">
        <f t="shared" si="10"/>
        <v>0</v>
      </c>
      <c r="B69" s="168">
        <f t="shared" si="9"/>
        <v>0</v>
      </c>
      <c r="C69" s="168">
        <f t="shared" si="8"/>
        <v>0</v>
      </c>
      <c r="D69" s="52"/>
      <c r="E69" s="52"/>
      <c r="F69" s="192"/>
      <c r="G69" s="103" t="s">
        <v>74</v>
      </c>
      <c r="H69" s="70">
        <v>10</v>
      </c>
      <c r="I69" s="58">
        <v>20</v>
      </c>
      <c r="J69" s="259" t="s">
        <v>13</v>
      </c>
      <c r="Q69" s="14"/>
      <c r="R69" s="14"/>
      <c r="S69" s="14"/>
      <c r="T69" s="14"/>
      <c r="U69" s="14"/>
      <c r="V69" s="14"/>
    </row>
    <row r="70" spans="1:22" ht="19.5" customHeight="1">
      <c r="A70" s="86">
        <f t="shared" si="10"/>
        <v>0</v>
      </c>
      <c r="B70" s="168">
        <f t="shared" si="9"/>
        <v>10000</v>
      </c>
      <c r="C70" s="168">
        <f t="shared" si="8"/>
        <v>10000</v>
      </c>
      <c r="D70" s="52"/>
      <c r="E70" s="52"/>
      <c r="F70" s="192">
        <v>10000</v>
      </c>
      <c r="G70" s="103" t="s">
        <v>75</v>
      </c>
      <c r="H70" s="70">
        <v>10</v>
      </c>
      <c r="I70" s="58">
        <v>20</v>
      </c>
      <c r="J70" s="259" t="s">
        <v>250</v>
      </c>
      <c r="Q70" s="14"/>
      <c r="R70" s="14"/>
      <c r="S70" s="14"/>
      <c r="T70" s="14"/>
      <c r="U70" s="14"/>
      <c r="V70" s="14"/>
    </row>
    <row r="71" spans="1:22" ht="19.5" customHeight="1">
      <c r="A71" s="86"/>
      <c r="B71" s="168"/>
      <c r="C71" s="168"/>
      <c r="D71" s="52"/>
      <c r="E71" s="52"/>
      <c r="F71" s="192"/>
      <c r="G71" s="104" t="s">
        <v>76</v>
      </c>
      <c r="H71" s="70"/>
      <c r="I71" s="58"/>
      <c r="J71" s="260"/>
      <c r="Q71" s="14"/>
      <c r="R71" s="14"/>
      <c r="S71" s="14"/>
      <c r="T71" s="14"/>
      <c r="U71" s="14"/>
      <c r="V71" s="14"/>
    </row>
    <row r="72" spans="1:22" ht="19.5" customHeight="1">
      <c r="A72" s="86">
        <f>+E72-D72</f>
        <v>1840</v>
      </c>
      <c r="B72" s="168">
        <f t="shared" si="9"/>
        <v>212530</v>
      </c>
      <c r="C72" s="168">
        <f t="shared" si="8"/>
        <v>214370</v>
      </c>
      <c r="D72" s="52">
        <v>285950</v>
      </c>
      <c r="E72" s="52">
        <v>287790</v>
      </c>
      <c r="F72" s="192">
        <v>500320</v>
      </c>
      <c r="G72" s="103" t="s">
        <v>77</v>
      </c>
      <c r="H72" s="70">
        <v>10</v>
      </c>
      <c r="I72" s="58">
        <v>20</v>
      </c>
      <c r="J72" s="259" t="s">
        <v>232</v>
      </c>
      <c r="Q72" s="14"/>
      <c r="R72" s="14"/>
      <c r="S72" s="14"/>
      <c r="T72" s="14"/>
      <c r="U72" s="14"/>
      <c r="V72" s="14"/>
    </row>
    <row r="73" spans="1:22" ht="19.5" customHeight="1">
      <c r="A73" s="86">
        <f>+E73-D73</f>
        <v>15999</v>
      </c>
      <c r="B73" s="168">
        <f t="shared" si="9"/>
        <v>132372</v>
      </c>
      <c r="C73" s="168">
        <f t="shared" si="8"/>
        <v>148371</v>
      </c>
      <c r="D73" s="52">
        <v>151629</v>
      </c>
      <c r="E73" s="52">
        <v>167628</v>
      </c>
      <c r="F73" s="192">
        <v>300000</v>
      </c>
      <c r="G73" s="103" t="s">
        <v>40</v>
      </c>
      <c r="H73" s="70">
        <v>10</v>
      </c>
      <c r="I73" s="58">
        <v>20</v>
      </c>
      <c r="J73" s="259" t="s">
        <v>233</v>
      </c>
      <c r="Q73" s="14"/>
      <c r="R73" s="14"/>
      <c r="S73" s="14"/>
      <c r="T73" s="14"/>
      <c r="U73" s="14"/>
      <c r="V73" s="14"/>
    </row>
    <row r="74" spans="1:22" ht="19.5" customHeight="1">
      <c r="A74" s="86">
        <f>+E74-D74</f>
        <v>0</v>
      </c>
      <c r="B74" s="168">
        <f t="shared" si="9"/>
        <v>8818</v>
      </c>
      <c r="C74" s="168">
        <f t="shared" si="8"/>
        <v>8818</v>
      </c>
      <c r="D74" s="101">
        <v>1182</v>
      </c>
      <c r="E74" s="101">
        <v>1182</v>
      </c>
      <c r="F74" s="193">
        <v>10000</v>
      </c>
      <c r="G74" s="105" t="s">
        <v>38</v>
      </c>
      <c r="H74" s="70">
        <v>10</v>
      </c>
      <c r="I74" s="58">
        <v>20</v>
      </c>
      <c r="J74" s="259" t="s">
        <v>234</v>
      </c>
      <c r="Q74" s="14"/>
      <c r="R74" s="14"/>
      <c r="S74" s="14"/>
      <c r="T74" s="14"/>
      <c r="U74" s="14"/>
      <c r="V74" s="14"/>
    </row>
    <row r="75" spans="1:22" ht="19.5" customHeight="1" thickBot="1">
      <c r="A75" s="86">
        <f>+E75-D75</f>
        <v>0</v>
      </c>
      <c r="B75" s="168">
        <f t="shared" si="9"/>
        <v>257312</v>
      </c>
      <c r="C75" s="168">
        <f t="shared" si="8"/>
        <v>257312</v>
      </c>
      <c r="D75" s="84">
        <v>242688</v>
      </c>
      <c r="E75" s="84">
        <v>242688</v>
      </c>
      <c r="F75" s="194">
        <v>500000</v>
      </c>
      <c r="G75" s="106" t="s">
        <v>78</v>
      </c>
      <c r="H75" s="73">
        <v>10</v>
      </c>
      <c r="I75" s="63">
        <v>20</v>
      </c>
      <c r="J75" s="263" t="s">
        <v>235</v>
      </c>
      <c r="Q75" s="14"/>
      <c r="R75" s="14"/>
      <c r="S75" s="14"/>
      <c r="T75" s="14"/>
      <c r="U75" s="14"/>
      <c r="V75" s="14"/>
    </row>
    <row r="76" spans="1:22" ht="19.5" customHeight="1" thickBot="1">
      <c r="A76" s="218">
        <f aca="true" t="shared" si="11" ref="A76:F76">SUM(A53:A75)</f>
        <v>17839</v>
      </c>
      <c r="B76" s="218">
        <f t="shared" si="11"/>
        <v>5407504.069999996</v>
      </c>
      <c r="C76" s="218">
        <f t="shared" si="11"/>
        <v>5425343.069999996</v>
      </c>
      <c r="D76" s="218">
        <f t="shared" si="11"/>
        <v>214928504.55</v>
      </c>
      <c r="E76" s="218">
        <f t="shared" si="11"/>
        <v>214946343.55</v>
      </c>
      <c r="F76" s="218">
        <f t="shared" si="11"/>
        <v>220353847.62</v>
      </c>
      <c r="G76" s="21" t="s">
        <v>79</v>
      </c>
      <c r="H76" s="133"/>
      <c r="I76" s="134"/>
      <c r="J76" s="264"/>
      <c r="Q76" s="14"/>
      <c r="R76" s="14"/>
      <c r="S76" s="14"/>
      <c r="T76" s="14"/>
      <c r="U76" s="14"/>
      <c r="V76" s="14"/>
    </row>
    <row r="77" spans="1:22" ht="19.5" customHeight="1">
      <c r="A77" s="107"/>
      <c r="B77" s="173"/>
      <c r="C77" s="173"/>
      <c r="D77" s="32"/>
      <c r="E77" s="231"/>
      <c r="F77" s="109"/>
      <c r="G77" s="110" t="s">
        <v>282</v>
      </c>
      <c r="H77" s="125"/>
      <c r="I77" s="126"/>
      <c r="J77" s="267"/>
      <c r="Q77" s="14"/>
      <c r="R77" s="14"/>
      <c r="S77" s="14"/>
      <c r="T77" s="14"/>
      <c r="U77" s="14"/>
      <c r="V77" s="14"/>
    </row>
    <row r="78" spans="1:22" ht="19.5" customHeight="1">
      <c r="A78" s="108"/>
      <c r="B78" s="174"/>
      <c r="C78" s="174"/>
      <c r="D78" s="232"/>
      <c r="E78" s="232"/>
      <c r="F78" s="204"/>
      <c r="G78" s="111" t="s">
        <v>80</v>
      </c>
      <c r="H78" s="70"/>
      <c r="I78" s="59">
        <v>30</v>
      </c>
      <c r="J78" s="260"/>
      <c r="Q78" s="14"/>
      <c r="R78" s="14"/>
      <c r="S78" s="14"/>
      <c r="T78" s="14"/>
      <c r="U78" s="14"/>
      <c r="V78" s="14"/>
    </row>
    <row r="79" spans="1:22" ht="19.5" customHeight="1">
      <c r="A79" s="86">
        <f>+E79-D79</f>
        <v>0</v>
      </c>
      <c r="B79" s="168">
        <f>+C79-A79</f>
        <v>0</v>
      </c>
      <c r="C79" s="168">
        <f>+F79-D79</f>
        <v>0</v>
      </c>
      <c r="D79" s="86"/>
      <c r="E79" s="86"/>
      <c r="F79" s="195"/>
      <c r="G79" s="112" t="s">
        <v>81</v>
      </c>
      <c r="H79" s="70">
        <v>10</v>
      </c>
      <c r="I79" s="58">
        <v>30</v>
      </c>
      <c r="J79" s="259" t="s">
        <v>1</v>
      </c>
      <c r="Q79" s="14"/>
      <c r="R79" s="14"/>
      <c r="S79" s="14"/>
      <c r="T79" s="14"/>
      <c r="U79" s="14"/>
      <c r="V79" s="14"/>
    </row>
    <row r="80" spans="1:22" ht="19.5" customHeight="1">
      <c r="A80" s="86">
        <f>+E80-D80</f>
        <v>24200</v>
      </c>
      <c r="B80" s="168">
        <f>+C80-A80</f>
        <v>556200</v>
      </c>
      <c r="C80" s="168">
        <f>+F80-D80</f>
        <v>580400</v>
      </c>
      <c r="D80" s="86"/>
      <c r="E80" s="86">
        <v>24200</v>
      </c>
      <c r="F80" s="195">
        <v>580400</v>
      </c>
      <c r="G80" s="112" t="s">
        <v>82</v>
      </c>
      <c r="H80" s="70">
        <v>10</v>
      </c>
      <c r="I80" s="58">
        <v>30</v>
      </c>
      <c r="J80" s="259" t="s">
        <v>15</v>
      </c>
      <c r="Q80" s="14"/>
      <c r="R80" s="14"/>
      <c r="S80" s="14"/>
      <c r="T80" s="14"/>
      <c r="U80" s="14"/>
      <c r="V80" s="14"/>
    </row>
    <row r="81" spans="1:22" ht="19.5" customHeight="1">
      <c r="A81" s="86">
        <f>+E81-D81</f>
        <v>506110.43000000017</v>
      </c>
      <c r="B81" s="168">
        <f>+C81-A81</f>
        <v>183314.16000000015</v>
      </c>
      <c r="C81" s="168">
        <f>+F81-D81</f>
        <v>689424.5900000003</v>
      </c>
      <c r="D81" s="86">
        <v>3471436.57</v>
      </c>
      <c r="E81" s="86">
        <v>3977547</v>
      </c>
      <c r="F81" s="195">
        <v>4160861.16</v>
      </c>
      <c r="G81" s="112" t="s">
        <v>83</v>
      </c>
      <c r="H81" s="70">
        <v>10</v>
      </c>
      <c r="I81" s="58">
        <v>30</v>
      </c>
      <c r="J81" s="259" t="s">
        <v>10</v>
      </c>
      <c r="Q81" s="14"/>
      <c r="R81" s="14"/>
      <c r="S81" s="14"/>
      <c r="T81" s="14"/>
      <c r="U81" s="14"/>
      <c r="V81" s="14"/>
    </row>
    <row r="82" spans="1:22" ht="19.5" customHeight="1">
      <c r="A82" s="86">
        <f>+E82-D82</f>
        <v>0</v>
      </c>
      <c r="B82" s="168">
        <f>+C82-A82</f>
        <v>0</v>
      </c>
      <c r="C82" s="168">
        <f>+F82-D82</f>
        <v>0</v>
      </c>
      <c r="D82" s="86"/>
      <c r="E82" s="86"/>
      <c r="F82" s="195"/>
      <c r="G82" s="112" t="s">
        <v>84</v>
      </c>
      <c r="H82" s="70">
        <v>10</v>
      </c>
      <c r="I82" s="58">
        <v>30</v>
      </c>
      <c r="J82" s="259" t="s">
        <v>18</v>
      </c>
      <c r="Q82" s="14"/>
      <c r="R82" s="14"/>
      <c r="S82" s="14"/>
      <c r="T82" s="14"/>
      <c r="U82" s="14"/>
      <c r="V82" s="14"/>
    </row>
    <row r="83" spans="1:22" ht="19.5" customHeight="1">
      <c r="A83" s="86"/>
      <c r="B83" s="168"/>
      <c r="C83" s="168"/>
      <c r="D83" s="86"/>
      <c r="E83" s="86"/>
      <c r="F83" s="195"/>
      <c r="G83" s="113" t="s">
        <v>85</v>
      </c>
      <c r="H83" s="70"/>
      <c r="I83" s="58"/>
      <c r="J83" s="260"/>
      <c r="Q83" s="14"/>
      <c r="R83" s="14"/>
      <c r="S83" s="14"/>
      <c r="T83" s="14"/>
      <c r="U83" s="14"/>
      <c r="V83" s="14"/>
    </row>
    <row r="84" spans="1:22" ht="19.5" customHeight="1" thickBot="1">
      <c r="A84" s="160">
        <f aca="true" t="shared" si="12" ref="A84:A89">+E84-D84</f>
        <v>766564.6499999999</v>
      </c>
      <c r="B84" s="179">
        <f aca="true" t="shared" si="13" ref="B84:B89">+C84-A84</f>
        <v>498591.64000000013</v>
      </c>
      <c r="C84" s="179">
        <f aca="true" t="shared" si="14" ref="C84:C89">+F84-D84</f>
        <v>1265156.29</v>
      </c>
      <c r="D84" s="160">
        <v>1098467.06</v>
      </c>
      <c r="E84" s="160">
        <v>1865031.71</v>
      </c>
      <c r="F84" s="296">
        <v>2363623.35</v>
      </c>
      <c r="G84" s="297" t="s">
        <v>86</v>
      </c>
      <c r="H84" s="71">
        <v>10</v>
      </c>
      <c r="I84" s="60">
        <v>30</v>
      </c>
      <c r="J84" s="261" t="s">
        <v>5</v>
      </c>
      <c r="Q84" s="14"/>
      <c r="R84" s="14"/>
      <c r="S84" s="14"/>
      <c r="T84" s="14"/>
      <c r="U84" s="14"/>
      <c r="V84" s="14"/>
    </row>
    <row r="85" spans="1:22" ht="19.5" customHeight="1">
      <c r="A85" s="161">
        <f t="shared" si="12"/>
        <v>0</v>
      </c>
      <c r="B85" s="249">
        <f t="shared" si="13"/>
        <v>0</v>
      </c>
      <c r="C85" s="249">
        <f t="shared" si="14"/>
        <v>0</v>
      </c>
      <c r="D85" s="161"/>
      <c r="E85" s="161"/>
      <c r="F85" s="199"/>
      <c r="G85" s="299" t="s">
        <v>87</v>
      </c>
      <c r="H85" s="72">
        <v>10</v>
      </c>
      <c r="I85" s="61">
        <v>30</v>
      </c>
      <c r="J85" s="262" t="s">
        <v>6</v>
      </c>
      <c r="Q85" s="14"/>
      <c r="R85" s="14"/>
      <c r="S85" s="14"/>
      <c r="T85" s="14"/>
      <c r="U85" s="14"/>
      <c r="V85" s="14"/>
    </row>
    <row r="86" spans="1:22" s="4" customFormat="1" ht="19.5" customHeight="1">
      <c r="A86" s="86">
        <f t="shared" si="12"/>
        <v>135715.55000000005</v>
      </c>
      <c r="B86" s="168">
        <f t="shared" si="13"/>
        <v>22973.48999999999</v>
      </c>
      <c r="C86" s="168">
        <f t="shared" si="14"/>
        <v>158689.04000000004</v>
      </c>
      <c r="D86" s="86">
        <v>396837.88</v>
      </c>
      <c r="E86" s="86">
        <v>532553.43</v>
      </c>
      <c r="F86" s="195">
        <v>555526.92</v>
      </c>
      <c r="G86" s="112" t="s">
        <v>88</v>
      </c>
      <c r="H86" s="70">
        <v>10</v>
      </c>
      <c r="I86" s="58">
        <v>30</v>
      </c>
      <c r="J86" s="259" t="s">
        <v>7</v>
      </c>
      <c r="K86" s="3"/>
      <c r="L86" s="3"/>
      <c r="M86" s="3"/>
      <c r="N86" s="3"/>
      <c r="O86" s="3"/>
      <c r="P86" s="3"/>
      <c r="Q86" s="14"/>
      <c r="R86" s="14"/>
      <c r="S86" s="14"/>
      <c r="T86" s="14"/>
      <c r="U86" s="14"/>
      <c r="V86" s="14"/>
    </row>
    <row r="87" spans="1:22" ht="19.5" customHeight="1">
      <c r="A87" s="86">
        <f t="shared" si="12"/>
        <v>84902.04</v>
      </c>
      <c r="B87" s="168">
        <f t="shared" si="13"/>
        <v>38030.44</v>
      </c>
      <c r="C87" s="168">
        <f t="shared" si="14"/>
        <v>122932.48</v>
      </c>
      <c r="D87" s="86"/>
      <c r="E87" s="86">
        <v>84902.04</v>
      </c>
      <c r="F87" s="195">
        <v>122932.48</v>
      </c>
      <c r="G87" s="112" t="s">
        <v>320</v>
      </c>
      <c r="H87" s="70">
        <v>10</v>
      </c>
      <c r="I87" s="58">
        <v>30</v>
      </c>
      <c r="J87" s="259" t="s">
        <v>9</v>
      </c>
      <c r="Q87" s="14"/>
      <c r="R87" s="14"/>
      <c r="S87" s="14"/>
      <c r="T87" s="14"/>
      <c r="U87" s="14"/>
      <c r="V87" s="14"/>
    </row>
    <row r="88" spans="1:22" s="4" customFormat="1" ht="19.5" customHeight="1">
      <c r="A88" s="86">
        <f t="shared" si="12"/>
        <v>0</v>
      </c>
      <c r="B88" s="168">
        <f t="shared" si="13"/>
        <v>100000</v>
      </c>
      <c r="C88" s="168">
        <f t="shared" si="14"/>
        <v>100000</v>
      </c>
      <c r="D88" s="86"/>
      <c r="E88" s="86"/>
      <c r="F88" s="195">
        <v>100000</v>
      </c>
      <c r="G88" s="112" t="s">
        <v>89</v>
      </c>
      <c r="H88" s="70">
        <v>10</v>
      </c>
      <c r="I88" s="58">
        <v>30</v>
      </c>
      <c r="J88" s="259" t="s">
        <v>16</v>
      </c>
      <c r="K88" s="3"/>
      <c r="L88" s="3"/>
      <c r="M88" s="3"/>
      <c r="N88" s="3"/>
      <c r="O88" s="3"/>
      <c r="P88" s="3"/>
      <c r="Q88" s="14"/>
      <c r="R88" s="14"/>
      <c r="S88" s="14"/>
      <c r="T88" s="14"/>
      <c r="U88" s="14"/>
      <c r="V88" s="14"/>
    </row>
    <row r="89" spans="1:22" ht="19.5" customHeight="1">
      <c r="A89" s="86">
        <f t="shared" si="12"/>
        <v>202347.60000000003</v>
      </c>
      <c r="B89" s="168">
        <f t="shared" si="13"/>
        <v>116863.59999999998</v>
      </c>
      <c r="C89" s="168">
        <f t="shared" si="14"/>
        <v>319211.2</v>
      </c>
      <c r="D89" s="86">
        <v>418285.2</v>
      </c>
      <c r="E89" s="86">
        <f>433136.4+187496.4</f>
        <v>620632.8</v>
      </c>
      <c r="F89" s="195">
        <f>550000+187496.4</f>
        <v>737496.4</v>
      </c>
      <c r="G89" s="112" t="s">
        <v>90</v>
      </c>
      <c r="H89" s="70">
        <v>10</v>
      </c>
      <c r="I89" s="58">
        <v>30</v>
      </c>
      <c r="J89" s="259" t="s">
        <v>22</v>
      </c>
      <c r="Q89" s="14"/>
      <c r="R89" s="14"/>
      <c r="S89" s="14"/>
      <c r="T89" s="14"/>
      <c r="U89" s="14"/>
      <c r="V89" s="14"/>
    </row>
    <row r="90" spans="1:22" ht="19.5" customHeight="1">
      <c r="A90" s="95"/>
      <c r="B90" s="302"/>
      <c r="C90" s="302"/>
      <c r="D90" s="95"/>
      <c r="E90" s="95"/>
      <c r="F90" s="196"/>
      <c r="G90" s="110" t="s">
        <v>51</v>
      </c>
      <c r="H90" s="73"/>
      <c r="I90" s="63"/>
      <c r="J90" s="277"/>
      <c r="Q90" s="14"/>
      <c r="R90" s="14"/>
      <c r="S90" s="14"/>
      <c r="T90" s="14"/>
      <c r="U90" s="14"/>
      <c r="V90" s="14"/>
    </row>
    <row r="91" spans="1:22" ht="19.5" customHeight="1">
      <c r="A91" s="86">
        <f>+E91-D91</f>
        <v>450447.9</v>
      </c>
      <c r="B91" s="187">
        <f>+C91-A91</f>
        <v>311098.06999999983</v>
      </c>
      <c r="C91" s="187">
        <f>+F91-D91</f>
        <v>761545.9699999999</v>
      </c>
      <c r="D91" s="95">
        <v>795677.66</v>
      </c>
      <c r="E91" s="95">
        <v>1246125.56</v>
      </c>
      <c r="F91" s="196">
        <v>1557223.63</v>
      </c>
      <c r="G91" s="96" t="s">
        <v>91</v>
      </c>
      <c r="H91" s="125">
        <v>10</v>
      </c>
      <c r="I91" s="126">
        <v>30</v>
      </c>
      <c r="J91" s="267" t="s">
        <v>2</v>
      </c>
      <c r="Q91" s="14"/>
      <c r="R91" s="14"/>
      <c r="S91" s="14"/>
      <c r="T91" s="14"/>
      <c r="U91" s="14"/>
      <c r="V91" s="14"/>
    </row>
    <row r="92" spans="1:22" ht="19.5" customHeight="1">
      <c r="A92" s="86">
        <f>+E92-D92</f>
        <v>857945.79</v>
      </c>
      <c r="B92" s="168">
        <f>+C92-A92</f>
        <v>9457.540000000037</v>
      </c>
      <c r="C92" s="168">
        <f>+F92-D92</f>
        <v>867403.3300000001</v>
      </c>
      <c r="D92" s="86">
        <v>643994.98</v>
      </c>
      <c r="E92" s="86">
        <v>1501940.77</v>
      </c>
      <c r="F92" s="164">
        <v>1511398.31</v>
      </c>
      <c r="G92" s="114" t="s">
        <v>92</v>
      </c>
      <c r="H92" s="70">
        <v>10</v>
      </c>
      <c r="I92" s="58">
        <v>30</v>
      </c>
      <c r="J92" s="259" t="s">
        <v>3</v>
      </c>
      <c r="Q92" s="14"/>
      <c r="R92" s="14"/>
      <c r="S92" s="14"/>
      <c r="T92" s="14"/>
      <c r="U92" s="14"/>
      <c r="V92" s="14"/>
    </row>
    <row r="93" spans="1:22" ht="19.5" customHeight="1">
      <c r="A93" s="86">
        <f>+E93-D93</f>
        <v>0</v>
      </c>
      <c r="B93" s="168">
        <f>+C93-A93</f>
        <v>0</v>
      </c>
      <c r="C93" s="168">
        <f>+F93-D93</f>
        <v>0</v>
      </c>
      <c r="D93" s="86"/>
      <c r="E93" s="86"/>
      <c r="F93" s="164"/>
      <c r="G93" s="114" t="s">
        <v>93</v>
      </c>
      <c r="H93" s="70">
        <v>10</v>
      </c>
      <c r="I93" s="58">
        <v>30</v>
      </c>
      <c r="J93" s="259" t="s">
        <v>4</v>
      </c>
      <c r="Q93" s="14"/>
      <c r="R93" s="14"/>
      <c r="S93" s="14"/>
      <c r="T93" s="14"/>
      <c r="U93" s="14"/>
      <c r="V93" s="14"/>
    </row>
    <row r="94" spans="1:22" ht="19.5" customHeight="1">
      <c r="A94" s="86"/>
      <c r="B94" s="168"/>
      <c r="C94" s="168"/>
      <c r="D94" s="86"/>
      <c r="E94" s="86"/>
      <c r="F94" s="164"/>
      <c r="G94" s="115" t="s">
        <v>94</v>
      </c>
      <c r="H94" s="70"/>
      <c r="I94" s="58"/>
      <c r="J94" s="260"/>
      <c r="Q94" s="14"/>
      <c r="R94" s="14"/>
      <c r="S94" s="14"/>
      <c r="T94" s="14"/>
      <c r="U94" s="14"/>
      <c r="V94" s="14"/>
    </row>
    <row r="95" spans="1:22" ht="19.5" customHeight="1">
      <c r="A95" s="86">
        <f>+E95-D95</f>
        <v>1070458.6400000001</v>
      </c>
      <c r="B95" s="168">
        <f>+C95-A95</f>
        <v>30451.169999999925</v>
      </c>
      <c r="C95" s="168">
        <f aca="true" t="shared" si="15" ref="C95:C134">+F95-D95</f>
        <v>1100909.81</v>
      </c>
      <c r="D95" s="86">
        <v>3495622.11</v>
      </c>
      <c r="E95" s="86">
        <v>4566080.75</v>
      </c>
      <c r="F95" s="164">
        <v>4596531.92</v>
      </c>
      <c r="G95" s="114" t="s">
        <v>95</v>
      </c>
      <c r="H95" s="70">
        <v>10</v>
      </c>
      <c r="I95" s="58">
        <v>30</v>
      </c>
      <c r="J95" s="259" t="s">
        <v>232</v>
      </c>
      <c r="Q95" s="14"/>
      <c r="R95" s="14"/>
      <c r="S95" s="14"/>
      <c r="T95" s="14"/>
      <c r="U95" s="14"/>
      <c r="V95" s="14"/>
    </row>
    <row r="96" spans="1:22" ht="19.5" customHeight="1">
      <c r="A96" s="86">
        <f>+E96-D96</f>
        <v>0</v>
      </c>
      <c r="B96" s="168">
        <f>+C96-A96</f>
        <v>700000</v>
      </c>
      <c r="C96" s="168">
        <f t="shared" si="15"/>
        <v>700000</v>
      </c>
      <c r="D96" s="86"/>
      <c r="E96" s="86"/>
      <c r="F96" s="164">
        <v>700000</v>
      </c>
      <c r="G96" s="114" t="s">
        <v>96</v>
      </c>
      <c r="H96" s="70">
        <v>10</v>
      </c>
      <c r="I96" s="58">
        <v>30</v>
      </c>
      <c r="J96" s="259" t="s">
        <v>233</v>
      </c>
      <c r="Q96" s="14"/>
      <c r="R96" s="14"/>
      <c r="S96" s="14"/>
      <c r="T96" s="14"/>
      <c r="U96" s="14"/>
      <c r="V96" s="14"/>
    </row>
    <row r="97" spans="1:22" ht="19.5" customHeight="1">
      <c r="A97" s="86">
        <f>+E97-D97</f>
        <v>0</v>
      </c>
      <c r="B97" s="168">
        <f>+C97-A97</f>
        <v>1000000</v>
      </c>
      <c r="C97" s="168">
        <f t="shared" si="15"/>
        <v>1000000</v>
      </c>
      <c r="D97" s="86"/>
      <c r="E97" s="86"/>
      <c r="F97" s="164">
        <v>1000000</v>
      </c>
      <c r="G97" s="114" t="s">
        <v>97</v>
      </c>
      <c r="H97" s="70">
        <v>10</v>
      </c>
      <c r="I97" s="58">
        <v>30</v>
      </c>
      <c r="J97" s="259" t="s">
        <v>234</v>
      </c>
      <c r="Q97" s="14"/>
      <c r="R97" s="14"/>
      <c r="S97" s="14"/>
      <c r="T97" s="14"/>
      <c r="U97" s="14"/>
      <c r="V97" s="14"/>
    </row>
    <row r="98" spans="1:22" ht="19.5" customHeight="1">
      <c r="A98" s="86">
        <f>+E98-D98</f>
        <v>0</v>
      </c>
      <c r="B98" s="168">
        <f>+C98-A98</f>
        <v>448193.6299999999</v>
      </c>
      <c r="C98" s="168">
        <f t="shared" si="15"/>
        <v>448193.6299999999</v>
      </c>
      <c r="D98" s="86">
        <v>1301806.37</v>
      </c>
      <c r="E98" s="86">
        <v>1301806.37</v>
      </c>
      <c r="F98" s="164">
        <v>1750000</v>
      </c>
      <c r="G98" s="114" t="s">
        <v>98</v>
      </c>
      <c r="H98" s="70">
        <v>10</v>
      </c>
      <c r="I98" s="58">
        <v>30</v>
      </c>
      <c r="J98" s="259" t="s">
        <v>235</v>
      </c>
      <c r="Q98" s="14"/>
      <c r="R98" s="14"/>
      <c r="S98" s="14"/>
      <c r="T98" s="14"/>
      <c r="U98" s="14"/>
      <c r="V98" s="14"/>
    </row>
    <row r="99" spans="1:22" ht="19.5" customHeight="1">
      <c r="A99" s="86">
        <f>+E99-D99</f>
        <v>0</v>
      </c>
      <c r="B99" s="168">
        <f>+C99-A99</f>
        <v>70913</v>
      </c>
      <c r="C99" s="168">
        <f t="shared" si="15"/>
        <v>70913</v>
      </c>
      <c r="D99" s="86">
        <v>129087</v>
      </c>
      <c r="E99" s="86">
        <v>129087</v>
      </c>
      <c r="F99" s="164">
        <v>200000</v>
      </c>
      <c r="G99" s="114" t="s">
        <v>99</v>
      </c>
      <c r="H99" s="70">
        <v>10</v>
      </c>
      <c r="I99" s="58">
        <v>30</v>
      </c>
      <c r="J99" s="259" t="s">
        <v>236</v>
      </c>
      <c r="Q99" s="14"/>
      <c r="R99" s="14"/>
      <c r="S99" s="14"/>
      <c r="T99" s="14"/>
      <c r="U99" s="14"/>
      <c r="V99" s="14"/>
    </row>
    <row r="100" spans="1:22" ht="19.5" customHeight="1">
      <c r="A100" s="86"/>
      <c r="B100" s="168"/>
      <c r="C100" s="168"/>
      <c r="D100" s="86"/>
      <c r="E100" s="86"/>
      <c r="F100" s="164"/>
      <c r="G100" s="115" t="s">
        <v>100</v>
      </c>
      <c r="H100" s="70"/>
      <c r="I100" s="58"/>
      <c r="J100" s="260"/>
      <c r="Q100" s="14"/>
      <c r="R100" s="14"/>
      <c r="S100" s="14"/>
      <c r="T100" s="14"/>
      <c r="U100" s="14"/>
      <c r="V100" s="14"/>
    </row>
    <row r="101" spans="1:22" ht="19.5" customHeight="1">
      <c r="A101" s="86">
        <f aca="true" t="shared" si="16" ref="A101:A112">+E101-D101</f>
        <v>0</v>
      </c>
      <c r="B101" s="168">
        <f aca="true" t="shared" si="17" ref="B101:B112">+C101-A101</f>
        <v>0</v>
      </c>
      <c r="C101" s="168">
        <f t="shared" si="15"/>
        <v>0</v>
      </c>
      <c r="D101" s="86"/>
      <c r="E101" s="86"/>
      <c r="F101" s="164"/>
      <c r="G101" s="114" t="s">
        <v>101</v>
      </c>
      <c r="H101" s="70">
        <v>10</v>
      </c>
      <c r="I101" s="58">
        <v>30</v>
      </c>
      <c r="J101" s="259" t="s">
        <v>237</v>
      </c>
      <c r="Q101" s="14"/>
      <c r="R101" s="14"/>
      <c r="S101" s="14"/>
      <c r="T101" s="14"/>
      <c r="U101" s="14"/>
      <c r="V101" s="14"/>
    </row>
    <row r="102" spans="1:22" ht="19.5" customHeight="1">
      <c r="A102" s="86">
        <f t="shared" si="16"/>
        <v>0</v>
      </c>
      <c r="B102" s="168">
        <f t="shared" si="17"/>
        <v>840</v>
      </c>
      <c r="C102" s="168">
        <f t="shared" si="15"/>
        <v>840</v>
      </c>
      <c r="D102" s="86">
        <v>41160</v>
      </c>
      <c r="E102" s="86">
        <v>41160</v>
      </c>
      <c r="F102" s="164">
        <v>42000</v>
      </c>
      <c r="G102" s="114" t="s">
        <v>102</v>
      </c>
      <c r="H102" s="70">
        <v>10</v>
      </c>
      <c r="I102" s="58">
        <v>30</v>
      </c>
      <c r="J102" s="259" t="s">
        <v>238</v>
      </c>
      <c r="Q102" s="14"/>
      <c r="R102" s="14"/>
      <c r="S102" s="14"/>
      <c r="T102" s="14"/>
      <c r="U102" s="14"/>
      <c r="V102" s="14"/>
    </row>
    <row r="103" spans="1:22" ht="19.5" customHeight="1">
      <c r="A103" s="86">
        <f t="shared" si="16"/>
        <v>0</v>
      </c>
      <c r="B103" s="168">
        <f t="shared" si="17"/>
        <v>0</v>
      </c>
      <c r="C103" s="168">
        <f t="shared" si="15"/>
        <v>0</v>
      </c>
      <c r="D103" s="86"/>
      <c r="E103" s="86"/>
      <c r="F103" s="164"/>
      <c r="G103" s="114" t="s">
        <v>103</v>
      </c>
      <c r="H103" s="70">
        <v>10</v>
      </c>
      <c r="I103" s="58">
        <v>30</v>
      </c>
      <c r="J103" s="259" t="s">
        <v>239</v>
      </c>
      <c r="Q103" s="14"/>
      <c r="R103" s="14"/>
      <c r="S103" s="14"/>
      <c r="T103" s="14"/>
      <c r="U103" s="14"/>
      <c r="V103" s="14"/>
    </row>
    <row r="104" spans="1:22" ht="19.5" customHeight="1">
      <c r="A104" s="86">
        <f t="shared" si="16"/>
        <v>0</v>
      </c>
      <c r="B104" s="168">
        <f t="shared" si="17"/>
        <v>0</v>
      </c>
      <c r="C104" s="168">
        <f t="shared" si="15"/>
        <v>0</v>
      </c>
      <c r="D104" s="86"/>
      <c r="E104" s="86"/>
      <c r="F104" s="164"/>
      <c r="G104" s="114" t="s">
        <v>104</v>
      </c>
      <c r="H104" s="70">
        <v>10</v>
      </c>
      <c r="I104" s="58">
        <v>30</v>
      </c>
      <c r="J104" s="259" t="s">
        <v>240</v>
      </c>
      <c r="Q104" s="14"/>
      <c r="R104" s="14"/>
      <c r="S104" s="14"/>
      <c r="T104" s="14"/>
      <c r="U104" s="14"/>
      <c r="V104" s="14"/>
    </row>
    <row r="105" spans="1:22" ht="19.5" customHeight="1">
      <c r="A105" s="86">
        <f t="shared" si="16"/>
        <v>0</v>
      </c>
      <c r="B105" s="168">
        <f t="shared" si="17"/>
        <v>0</v>
      </c>
      <c r="C105" s="168">
        <f t="shared" si="15"/>
        <v>0</v>
      </c>
      <c r="D105" s="86"/>
      <c r="E105" s="86"/>
      <c r="F105" s="164"/>
      <c r="G105" s="114" t="s">
        <v>105</v>
      </c>
      <c r="H105" s="70">
        <v>10</v>
      </c>
      <c r="I105" s="58">
        <v>30</v>
      </c>
      <c r="J105" s="259" t="s">
        <v>241</v>
      </c>
      <c r="Q105" s="14"/>
      <c r="R105" s="14"/>
      <c r="S105" s="14"/>
      <c r="T105" s="14"/>
      <c r="U105" s="14"/>
      <c r="V105" s="14"/>
    </row>
    <row r="106" spans="1:22" s="4" customFormat="1" ht="19.5" customHeight="1">
      <c r="A106" s="86">
        <f t="shared" si="16"/>
        <v>0</v>
      </c>
      <c r="B106" s="168">
        <f t="shared" si="17"/>
        <v>144160</v>
      </c>
      <c r="C106" s="168">
        <f t="shared" si="15"/>
        <v>144160</v>
      </c>
      <c r="D106" s="86">
        <v>153840</v>
      </c>
      <c r="E106" s="86">
        <v>153840</v>
      </c>
      <c r="F106" s="164">
        <v>298000</v>
      </c>
      <c r="G106" s="114" t="s">
        <v>106</v>
      </c>
      <c r="H106" s="70">
        <v>10</v>
      </c>
      <c r="I106" s="58">
        <v>30</v>
      </c>
      <c r="J106" s="259" t="s">
        <v>251</v>
      </c>
      <c r="K106" s="3"/>
      <c r="L106" s="3"/>
      <c r="M106" s="3"/>
      <c r="N106" s="3"/>
      <c r="O106" s="3"/>
      <c r="P106" s="3"/>
      <c r="Q106" s="14"/>
      <c r="R106" s="14"/>
      <c r="S106" s="14"/>
      <c r="T106" s="14"/>
      <c r="U106" s="14"/>
      <c r="V106" s="14"/>
    </row>
    <row r="107" spans="1:22" ht="19.5" customHeight="1">
      <c r="A107" s="86">
        <f t="shared" si="16"/>
        <v>0</v>
      </c>
      <c r="B107" s="168">
        <f t="shared" si="17"/>
        <v>50000</v>
      </c>
      <c r="C107" s="168">
        <f t="shared" si="15"/>
        <v>50000</v>
      </c>
      <c r="D107" s="86"/>
      <c r="E107" s="86"/>
      <c r="F107" s="164">
        <v>50000</v>
      </c>
      <c r="G107" s="114" t="s">
        <v>107</v>
      </c>
      <c r="H107" s="70">
        <v>10</v>
      </c>
      <c r="I107" s="58">
        <v>30</v>
      </c>
      <c r="J107" s="259" t="s">
        <v>252</v>
      </c>
      <c r="Q107" s="14"/>
      <c r="R107" s="14"/>
      <c r="S107" s="14"/>
      <c r="T107" s="14"/>
      <c r="U107" s="14"/>
      <c r="V107" s="14"/>
    </row>
    <row r="108" spans="1:22" ht="19.5" customHeight="1">
      <c r="A108" s="86">
        <f t="shared" si="16"/>
        <v>63520.92</v>
      </c>
      <c r="B108" s="168">
        <f t="shared" si="17"/>
        <v>36479.08</v>
      </c>
      <c r="C108" s="168">
        <f t="shared" si="15"/>
        <v>100000</v>
      </c>
      <c r="D108" s="86"/>
      <c r="E108" s="86">
        <v>63520.92</v>
      </c>
      <c r="F108" s="164">
        <v>100000</v>
      </c>
      <c r="G108" s="114" t="s">
        <v>108</v>
      </c>
      <c r="H108" s="70">
        <v>10</v>
      </c>
      <c r="I108" s="58">
        <v>30</v>
      </c>
      <c r="J108" s="259" t="s">
        <v>253</v>
      </c>
      <c r="Q108" s="14"/>
      <c r="R108" s="14"/>
      <c r="S108" s="14"/>
      <c r="T108" s="14"/>
      <c r="U108" s="14"/>
      <c r="V108" s="14"/>
    </row>
    <row r="109" spans="1:22" ht="19.5" customHeight="1">
      <c r="A109" s="86">
        <f t="shared" si="16"/>
        <v>0</v>
      </c>
      <c r="B109" s="168">
        <f t="shared" si="17"/>
        <v>0</v>
      </c>
      <c r="C109" s="168">
        <f t="shared" si="15"/>
        <v>0</v>
      </c>
      <c r="D109" s="86"/>
      <c r="E109" s="86"/>
      <c r="F109" s="164"/>
      <c r="G109" s="114" t="s">
        <v>295</v>
      </c>
      <c r="H109" s="70">
        <v>10</v>
      </c>
      <c r="I109" s="58">
        <v>30</v>
      </c>
      <c r="J109" s="259" t="s">
        <v>294</v>
      </c>
      <c r="Q109" s="14"/>
      <c r="R109" s="14"/>
      <c r="S109" s="14"/>
      <c r="T109" s="14"/>
      <c r="U109" s="14"/>
      <c r="V109" s="14"/>
    </row>
    <row r="110" spans="1:22" ht="19.5" customHeight="1" thickBot="1">
      <c r="A110" s="160">
        <f t="shared" si="16"/>
        <v>0</v>
      </c>
      <c r="B110" s="179">
        <f t="shared" si="17"/>
        <v>0</v>
      </c>
      <c r="C110" s="179">
        <f t="shared" si="15"/>
        <v>0</v>
      </c>
      <c r="D110" s="160"/>
      <c r="E110" s="160"/>
      <c r="F110" s="300"/>
      <c r="G110" s="301" t="s">
        <v>109</v>
      </c>
      <c r="H110" s="71">
        <v>10</v>
      </c>
      <c r="I110" s="60">
        <v>30</v>
      </c>
      <c r="J110" s="261" t="s">
        <v>254</v>
      </c>
      <c r="Q110" s="14"/>
      <c r="R110" s="14"/>
      <c r="S110" s="14"/>
      <c r="T110" s="14"/>
      <c r="U110" s="14"/>
      <c r="V110" s="14"/>
    </row>
    <row r="111" spans="1:22" ht="19.5" customHeight="1">
      <c r="A111" s="161">
        <f t="shared" si="16"/>
        <v>0</v>
      </c>
      <c r="B111" s="249">
        <f t="shared" si="17"/>
        <v>0</v>
      </c>
      <c r="C111" s="249">
        <f t="shared" si="15"/>
        <v>0</v>
      </c>
      <c r="D111" s="161"/>
      <c r="E111" s="161"/>
      <c r="F111" s="303"/>
      <c r="G111" s="304" t="s">
        <v>110</v>
      </c>
      <c r="H111" s="72">
        <v>10</v>
      </c>
      <c r="I111" s="61">
        <v>30</v>
      </c>
      <c r="J111" s="262" t="s">
        <v>255</v>
      </c>
      <c r="K111" s="13"/>
      <c r="Q111" s="14"/>
      <c r="R111" s="14"/>
      <c r="S111" s="14"/>
      <c r="T111" s="14"/>
      <c r="U111" s="14"/>
      <c r="V111" s="14"/>
    </row>
    <row r="112" spans="1:22" ht="19.5" customHeight="1">
      <c r="A112" s="86">
        <f t="shared" si="16"/>
        <v>0</v>
      </c>
      <c r="B112" s="168">
        <f t="shared" si="17"/>
        <v>0</v>
      </c>
      <c r="C112" s="168">
        <f t="shared" si="15"/>
        <v>0</v>
      </c>
      <c r="D112" s="86"/>
      <c r="E112" s="86"/>
      <c r="F112" s="164"/>
      <c r="G112" s="114" t="s">
        <v>299</v>
      </c>
      <c r="H112" s="70">
        <v>10</v>
      </c>
      <c r="I112" s="58">
        <v>30</v>
      </c>
      <c r="J112" s="259" t="s">
        <v>256</v>
      </c>
      <c r="Q112" s="14"/>
      <c r="R112" s="14"/>
      <c r="S112" s="14"/>
      <c r="T112" s="14"/>
      <c r="U112" s="14"/>
      <c r="V112" s="14"/>
    </row>
    <row r="113" spans="1:22" ht="19.5" customHeight="1">
      <c r="A113" s="86"/>
      <c r="B113" s="168"/>
      <c r="C113" s="168"/>
      <c r="D113" s="86"/>
      <c r="E113" s="86"/>
      <c r="F113" s="164"/>
      <c r="G113" s="115" t="s">
        <v>111</v>
      </c>
      <c r="H113" s="70"/>
      <c r="I113" s="58"/>
      <c r="J113" s="260"/>
      <c r="Q113" s="14"/>
      <c r="R113" s="14"/>
      <c r="S113" s="14"/>
      <c r="T113" s="14"/>
      <c r="U113" s="14"/>
      <c r="V113" s="14"/>
    </row>
    <row r="114" spans="1:22" ht="19.5" customHeight="1">
      <c r="A114" s="86">
        <f>+E114-D114</f>
        <v>0</v>
      </c>
      <c r="B114" s="168">
        <f>+C114-A114</f>
        <v>50000</v>
      </c>
      <c r="C114" s="168">
        <f t="shared" si="15"/>
        <v>50000</v>
      </c>
      <c r="D114" s="86"/>
      <c r="E114" s="86"/>
      <c r="F114" s="164">
        <v>50000</v>
      </c>
      <c r="G114" s="114" t="s">
        <v>112</v>
      </c>
      <c r="H114" s="70">
        <v>10</v>
      </c>
      <c r="I114" s="58">
        <v>30</v>
      </c>
      <c r="J114" s="259" t="s">
        <v>242</v>
      </c>
      <c r="Q114" s="14"/>
      <c r="R114" s="14"/>
      <c r="S114" s="14"/>
      <c r="T114" s="14"/>
      <c r="U114" s="14"/>
      <c r="V114" s="14"/>
    </row>
    <row r="115" spans="1:22" ht="19.5" customHeight="1">
      <c r="A115" s="86">
        <f>+E115-D115</f>
        <v>77568</v>
      </c>
      <c r="B115" s="168">
        <f>+C115-A115</f>
        <v>22432</v>
      </c>
      <c r="C115" s="168">
        <f t="shared" si="15"/>
        <v>100000</v>
      </c>
      <c r="D115" s="86"/>
      <c r="E115" s="86">
        <v>77568</v>
      </c>
      <c r="F115" s="164">
        <v>100000</v>
      </c>
      <c r="G115" s="114" t="s">
        <v>113</v>
      </c>
      <c r="H115" s="70">
        <v>10</v>
      </c>
      <c r="I115" s="58">
        <v>30</v>
      </c>
      <c r="J115" s="259" t="s">
        <v>243</v>
      </c>
      <c r="Q115" s="14"/>
      <c r="R115" s="14"/>
      <c r="S115" s="14"/>
      <c r="T115" s="14"/>
      <c r="U115" s="14"/>
      <c r="V115" s="14"/>
    </row>
    <row r="116" spans="1:22" ht="19.5" customHeight="1">
      <c r="A116" s="86"/>
      <c r="B116" s="168"/>
      <c r="C116" s="168"/>
      <c r="D116" s="86"/>
      <c r="E116" s="86"/>
      <c r="F116" s="164"/>
      <c r="G116" s="115" t="s">
        <v>314</v>
      </c>
      <c r="H116" s="70"/>
      <c r="I116" s="58"/>
      <c r="J116" s="260"/>
      <c r="Q116" s="14"/>
      <c r="R116" s="14"/>
      <c r="S116" s="14"/>
      <c r="T116" s="14"/>
      <c r="U116" s="14"/>
      <c r="V116" s="14"/>
    </row>
    <row r="117" spans="1:22" ht="19.5" customHeight="1">
      <c r="A117" s="86">
        <f aca="true" t="shared" si="18" ref="A117:A124">+E117-D117</f>
        <v>0</v>
      </c>
      <c r="B117" s="168">
        <f>+C117-A117</f>
        <v>0</v>
      </c>
      <c r="C117" s="168">
        <f t="shared" si="15"/>
        <v>0</v>
      </c>
      <c r="D117" s="86"/>
      <c r="E117" s="86"/>
      <c r="F117" s="164"/>
      <c r="G117" s="114" t="s">
        <v>114</v>
      </c>
      <c r="H117" s="70">
        <v>10</v>
      </c>
      <c r="I117" s="58">
        <v>30</v>
      </c>
      <c r="J117" s="259" t="s">
        <v>257</v>
      </c>
      <c r="Q117" s="14"/>
      <c r="R117" s="14"/>
      <c r="S117" s="14"/>
      <c r="T117" s="14"/>
      <c r="U117" s="14"/>
      <c r="V117" s="14"/>
    </row>
    <row r="118" spans="1:22" ht="19.5" customHeight="1">
      <c r="A118" s="86">
        <f t="shared" si="18"/>
        <v>0</v>
      </c>
      <c r="B118" s="168">
        <f>+C118-A118</f>
        <v>0</v>
      </c>
      <c r="C118" s="168">
        <f t="shared" si="15"/>
        <v>0</v>
      </c>
      <c r="D118" s="121"/>
      <c r="E118" s="121"/>
      <c r="F118" s="165"/>
      <c r="G118" s="116" t="s">
        <v>115</v>
      </c>
      <c r="H118" s="70">
        <v>10</v>
      </c>
      <c r="I118" s="58">
        <v>30</v>
      </c>
      <c r="J118" s="259" t="s">
        <v>258</v>
      </c>
      <c r="Q118" s="14"/>
      <c r="R118" s="14"/>
      <c r="S118" s="14"/>
      <c r="T118" s="14"/>
      <c r="U118" s="14"/>
      <c r="V118" s="14"/>
    </row>
    <row r="119" spans="1:22" ht="19.5" customHeight="1">
      <c r="A119" s="86">
        <f t="shared" si="18"/>
        <v>0</v>
      </c>
      <c r="B119" s="298">
        <f>+C119-A119</f>
        <v>101236</v>
      </c>
      <c r="C119" s="298">
        <f t="shared" si="15"/>
        <v>101236</v>
      </c>
      <c r="D119" s="95">
        <v>298764</v>
      </c>
      <c r="E119" s="95">
        <v>298764</v>
      </c>
      <c r="F119" s="196">
        <v>400000</v>
      </c>
      <c r="G119" s="96" t="s">
        <v>116</v>
      </c>
      <c r="H119" s="73">
        <v>10</v>
      </c>
      <c r="I119" s="63">
        <v>30</v>
      </c>
      <c r="J119" s="263" t="s">
        <v>259</v>
      </c>
      <c r="Q119" s="14"/>
      <c r="R119" s="14"/>
      <c r="S119" s="14"/>
      <c r="T119" s="14"/>
      <c r="U119" s="14"/>
      <c r="V119" s="14"/>
    </row>
    <row r="120" spans="1:22" ht="19.5" customHeight="1">
      <c r="A120" s="86">
        <f t="shared" si="18"/>
        <v>0</v>
      </c>
      <c r="B120" s="187"/>
      <c r="C120" s="187"/>
      <c r="D120" s="95"/>
      <c r="E120" s="95"/>
      <c r="F120" s="196"/>
      <c r="G120" s="43" t="s">
        <v>117</v>
      </c>
      <c r="H120" s="125"/>
      <c r="I120" s="126"/>
      <c r="J120" s="265"/>
      <c r="Q120" s="14"/>
      <c r="R120" s="14"/>
      <c r="S120" s="14"/>
      <c r="T120" s="14"/>
      <c r="U120" s="14"/>
      <c r="V120" s="14"/>
    </row>
    <row r="121" spans="1:22" ht="19.5" customHeight="1">
      <c r="A121" s="86">
        <f t="shared" si="18"/>
        <v>0</v>
      </c>
      <c r="B121" s="168">
        <f>+C121-A121</f>
        <v>335592.22</v>
      </c>
      <c r="C121" s="168">
        <f t="shared" si="15"/>
        <v>335592.22</v>
      </c>
      <c r="D121" s="86">
        <v>116194.27</v>
      </c>
      <c r="E121" s="86">
        <v>116194.27</v>
      </c>
      <c r="F121" s="195">
        <v>451786.49</v>
      </c>
      <c r="G121" s="92" t="s">
        <v>118</v>
      </c>
      <c r="H121" s="70">
        <v>10</v>
      </c>
      <c r="I121" s="58">
        <v>30</v>
      </c>
      <c r="J121" s="259" t="s">
        <v>260</v>
      </c>
      <c r="Q121" s="14"/>
      <c r="R121" s="14"/>
      <c r="S121" s="14"/>
      <c r="T121" s="14"/>
      <c r="U121" s="14"/>
      <c r="V121" s="14"/>
    </row>
    <row r="122" spans="1:22" ht="19.5" customHeight="1">
      <c r="A122" s="86">
        <f t="shared" si="18"/>
        <v>0</v>
      </c>
      <c r="B122" s="168">
        <f>+C122-A122</f>
        <v>50000</v>
      </c>
      <c r="C122" s="168">
        <f t="shared" si="15"/>
        <v>50000</v>
      </c>
      <c r="D122" s="86"/>
      <c r="E122" s="86"/>
      <c r="F122" s="195">
        <v>50000</v>
      </c>
      <c r="G122" s="92" t="s">
        <v>119</v>
      </c>
      <c r="H122" s="70">
        <v>10</v>
      </c>
      <c r="I122" s="58">
        <v>30</v>
      </c>
      <c r="J122" s="259" t="s">
        <v>261</v>
      </c>
      <c r="Q122" s="14"/>
      <c r="R122" s="14"/>
      <c r="S122" s="14"/>
      <c r="T122" s="14"/>
      <c r="U122" s="14"/>
      <c r="V122" s="14"/>
    </row>
    <row r="123" spans="1:22" s="4" customFormat="1" ht="19.5" customHeight="1">
      <c r="A123" s="86">
        <f t="shared" si="18"/>
        <v>0</v>
      </c>
      <c r="B123" s="168">
        <f>+C123-A123</f>
        <v>0</v>
      </c>
      <c r="C123" s="168">
        <f t="shared" si="15"/>
        <v>0</v>
      </c>
      <c r="D123" s="86"/>
      <c r="E123" s="86"/>
      <c r="F123" s="195"/>
      <c r="G123" s="328"/>
      <c r="H123" s="70">
        <v>10</v>
      </c>
      <c r="I123" s="58">
        <v>30</v>
      </c>
      <c r="J123" s="259" t="s">
        <v>279</v>
      </c>
      <c r="K123" s="3"/>
      <c r="L123" s="3"/>
      <c r="M123" s="3"/>
      <c r="N123" s="3"/>
      <c r="O123" s="3"/>
      <c r="P123" s="3"/>
      <c r="Q123" s="14"/>
      <c r="R123" s="14"/>
      <c r="S123" s="14"/>
      <c r="T123" s="14"/>
      <c r="U123" s="14"/>
      <c r="V123" s="14"/>
    </row>
    <row r="124" spans="1:22" ht="19.5" customHeight="1">
      <c r="A124" s="86">
        <f t="shared" si="18"/>
        <v>0</v>
      </c>
      <c r="B124" s="168">
        <f>+C124-A124</f>
        <v>560000</v>
      </c>
      <c r="C124" s="168">
        <f t="shared" si="15"/>
        <v>560000</v>
      </c>
      <c r="D124" s="86">
        <v>240000</v>
      </c>
      <c r="E124" s="86">
        <v>240000</v>
      </c>
      <c r="F124" s="195">
        <v>800000</v>
      </c>
      <c r="G124" s="92" t="s">
        <v>337</v>
      </c>
      <c r="H124" s="70">
        <v>10</v>
      </c>
      <c r="I124" s="58">
        <v>30</v>
      </c>
      <c r="J124" s="260" t="s">
        <v>262</v>
      </c>
      <c r="Q124" s="14"/>
      <c r="R124" s="14"/>
      <c r="S124" s="14"/>
      <c r="T124" s="14"/>
      <c r="U124" s="14"/>
      <c r="V124" s="14"/>
    </row>
    <row r="125" spans="1:22" ht="19.5" customHeight="1">
      <c r="A125" s="86">
        <f>+E125-D125</f>
        <v>194090</v>
      </c>
      <c r="B125" s="168">
        <f>+C125-A125</f>
        <v>213220</v>
      </c>
      <c r="C125" s="168">
        <f>+F125-D125</f>
        <v>407310</v>
      </c>
      <c r="D125" s="86">
        <v>267500</v>
      </c>
      <c r="E125" s="86">
        <v>461590</v>
      </c>
      <c r="F125" s="195">
        <v>674810</v>
      </c>
      <c r="G125" s="328" t="s">
        <v>315</v>
      </c>
      <c r="H125" s="70">
        <v>10</v>
      </c>
      <c r="I125" s="58">
        <v>30</v>
      </c>
      <c r="J125" s="259" t="s">
        <v>338</v>
      </c>
      <c r="Q125" s="14"/>
      <c r="R125" s="14"/>
      <c r="S125" s="14"/>
      <c r="T125" s="14"/>
      <c r="U125" s="14"/>
      <c r="V125" s="14"/>
    </row>
    <row r="126" spans="1:22" ht="19.5" customHeight="1">
      <c r="A126" s="86"/>
      <c r="B126" s="168"/>
      <c r="C126" s="168"/>
      <c r="D126" s="86"/>
      <c r="E126" s="86"/>
      <c r="F126" s="195"/>
      <c r="G126" s="91" t="s">
        <v>120</v>
      </c>
      <c r="H126" s="70"/>
      <c r="I126" s="58"/>
      <c r="J126" s="260"/>
      <c r="Q126" s="14"/>
      <c r="R126" s="14"/>
      <c r="S126" s="14"/>
      <c r="T126" s="14"/>
      <c r="U126" s="14"/>
      <c r="V126" s="14"/>
    </row>
    <row r="127" spans="1:22" ht="19.5" customHeight="1">
      <c r="A127" s="86">
        <f aca="true" t="shared" si="19" ref="A127:A134">+E127-D127</f>
        <v>0</v>
      </c>
      <c r="B127" s="168">
        <f aca="true" t="shared" si="20" ref="B127:B134">+C127-A127</f>
        <v>0</v>
      </c>
      <c r="C127" s="168">
        <f t="shared" si="15"/>
        <v>0</v>
      </c>
      <c r="D127" s="86">
        <v>6000000</v>
      </c>
      <c r="E127" s="86">
        <v>6000000</v>
      </c>
      <c r="F127" s="195">
        <v>6000000</v>
      </c>
      <c r="G127" s="92" t="s">
        <v>121</v>
      </c>
      <c r="H127" s="70">
        <v>10</v>
      </c>
      <c r="I127" s="58">
        <v>30</v>
      </c>
      <c r="J127" s="259" t="s">
        <v>263</v>
      </c>
      <c r="Q127" s="14"/>
      <c r="R127" s="14"/>
      <c r="S127" s="14"/>
      <c r="T127" s="14"/>
      <c r="U127" s="14"/>
      <c r="V127" s="14"/>
    </row>
    <row r="128" spans="1:22" ht="19.5" customHeight="1">
      <c r="A128" s="86">
        <f t="shared" si="19"/>
        <v>0</v>
      </c>
      <c r="B128" s="168">
        <f t="shared" si="20"/>
        <v>0</v>
      </c>
      <c r="C128" s="168">
        <f t="shared" si="15"/>
        <v>0</v>
      </c>
      <c r="D128" s="86">
        <v>2500000</v>
      </c>
      <c r="E128" s="86">
        <v>2500000</v>
      </c>
      <c r="F128" s="195">
        <v>2500000</v>
      </c>
      <c r="G128" s="92" t="s">
        <v>122</v>
      </c>
      <c r="H128" s="70">
        <v>10</v>
      </c>
      <c r="I128" s="58">
        <v>30</v>
      </c>
      <c r="J128" s="259" t="s">
        <v>264</v>
      </c>
      <c r="Q128" s="14"/>
      <c r="R128" s="14"/>
      <c r="S128" s="14"/>
      <c r="T128" s="14"/>
      <c r="U128" s="14"/>
      <c r="V128" s="14"/>
    </row>
    <row r="129" spans="1:22" ht="19.5" customHeight="1">
      <c r="A129" s="86">
        <f t="shared" si="19"/>
        <v>0</v>
      </c>
      <c r="B129" s="168">
        <f t="shared" si="20"/>
        <v>0</v>
      </c>
      <c r="C129" s="168">
        <f t="shared" si="15"/>
        <v>0</v>
      </c>
      <c r="D129" s="86"/>
      <c r="E129" s="86"/>
      <c r="F129" s="195"/>
      <c r="G129" s="92" t="s">
        <v>123</v>
      </c>
      <c r="H129" s="70">
        <v>10</v>
      </c>
      <c r="I129" s="58">
        <v>30</v>
      </c>
      <c r="J129" s="259" t="s">
        <v>265</v>
      </c>
      <c r="Q129" s="14"/>
      <c r="R129" s="14"/>
      <c r="S129" s="14"/>
      <c r="T129" s="14"/>
      <c r="U129" s="14"/>
      <c r="V129" s="14"/>
    </row>
    <row r="130" spans="1:22" s="4" customFormat="1" ht="19.5" customHeight="1">
      <c r="A130" s="86">
        <f t="shared" si="19"/>
        <v>0</v>
      </c>
      <c r="B130" s="168">
        <f t="shared" si="20"/>
        <v>1340000</v>
      </c>
      <c r="C130" s="168">
        <f t="shared" si="15"/>
        <v>1340000</v>
      </c>
      <c r="D130" s="86"/>
      <c r="E130" s="86"/>
      <c r="F130" s="195">
        <v>1340000</v>
      </c>
      <c r="G130" s="92" t="s">
        <v>124</v>
      </c>
      <c r="H130" s="70">
        <v>10</v>
      </c>
      <c r="I130" s="58">
        <v>30</v>
      </c>
      <c r="J130" s="259" t="s">
        <v>266</v>
      </c>
      <c r="K130" s="3"/>
      <c r="L130" s="3"/>
      <c r="M130" s="3"/>
      <c r="N130" s="3"/>
      <c r="O130" s="3"/>
      <c r="P130" s="3"/>
      <c r="Q130" s="14"/>
      <c r="R130" s="14"/>
      <c r="S130" s="14"/>
      <c r="T130" s="14"/>
      <c r="U130" s="14"/>
      <c r="V130" s="14"/>
    </row>
    <row r="131" spans="1:22" ht="19.5" customHeight="1">
      <c r="A131" s="86">
        <f t="shared" si="19"/>
        <v>216</v>
      </c>
      <c r="B131" s="168">
        <f t="shared" si="20"/>
        <v>4423.920000000013</v>
      </c>
      <c r="C131" s="168">
        <f t="shared" si="15"/>
        <v>4639.920000000013</v>
      </c>
      <c r="D131" s="86">
        <v>205576.08</v>
      </c>
      <c r="E131" s="86">
        <v>205792.08</v>
      </c>
      <c r="F131" s="195">
        <v>210216</v>
      </c>
      <c r="G131" s="92" t="s">
        <v>125</v>
      </c>
      <c r="H131" s="70">
        <v>10</v>
      </c>
      <c r="I131" s="58">
        <v>30</v>
      </c>
      <c r="J131" s="259" t="s">
        <v>267</v>
      </c>
      <c r="Q131" s="14"/>
      <c r="R131" s="14"/>
      <c r="S131" s="14"/>
      <c r="T131" s="14"/>
      <c r="U131" s="14"/>
      <c r="V131" s="14"/>
    </row>
    <row r="132" spans="1:22" s="4" customFormat="1" ht="19.5" customHeight="1">
      <c r="A132" s="86">
        <f t="shared" si="19"/>
        <v>0</v>
      </c>
      <c r="B132" s="168">
        <f t="shared" si="20"/>
        <v>91385.31</v>
      </c>
      <c r="C132" s="168">
        <f t="shared" si="15"/>
        <v>91385.31</v>
      </c>
      <c r="D132" s="86">
        <v>58614.69</v>
      </c>
      <c r="E132" s="86">
        <v>58614.69</v>
      </c>
      <c r="F132" s="195">
        <v>150000</v>
      </c>
      <c r="G132" s="92" t="s">
        <v>126</v>
      </c>
      <c r="H132" s="70">
        <v>10</v>
      </c>
      <c r="I132" s="58">
        <v>30</v>
      </c>
      <c r="J132" s="259" t="s">
        <v>268</v>
      </c>
      <c r="K132" s="3"/>
      <c r="L132" s="3"/>
      <c r="M132" s="3"/>
      <c r="N132" s="3"/>
      <c r="O132" s="3"/>
      <c r="P132" s="3"/>
      <c r="Q132" s="14"/>
      <c r="R132" s="14"/>
      <c r="S132" s="14"/>
      <c r="T132" s="14"/>
      <c r="U132" s="14"/>
      <c r="V132" s="14"/>
    </row>
    <row r="133" spans="1:22" ht="19.5" customHeight="1">
      <c r="A133" s="86">
        <f t="shared" si="19"/>
        <v>864</v>
      </c>
      <c r="B133" s="168">
        <f t="shared" si="20"/>
        <v>217502.58000000002</v>
      </c>
      <c r="C133" s="168">
        <f t="shared" si="15"/>
        <v>218366.58000000002</v>
      </c>
      <c r="D133" s="86">
        <v>381633.42</v>
      </c>
      <c r="E133" s="86">
        <v>382497.42</v>
      </c>
      <c r="F133" s="195">
        <v>600000</v>
      </c>
      <c r="G133" s="92" t="s">
        <v>127</v>
      </c>
      <c r="H133" s="70">
        <v>10</v>
      </c>
      <c r="I133" s="58">
        <v>30</v>
      </c>
      <c r="J133" s="259" t="s">
        <v>269</v>
      </c>
      <c r="Q133" s="14"/>
      <c r="R133" s="14"/>
      <c r="S133" s="14"/>
      <c r="T133" s="14"/>
      <c r="U133" s="14"/>
      <c r="V133" s="14"/>
    </row>
    <row r="134" spans="1:22" s="4" customFormat="1" ht="19.5" customHeight="1" thickBot="1">
      <c r="A134" s="86">
        <f t="shared" si="19"/>
        <v>0</v>
      </c>
      <c r="B134" s="168">
        <f t="shared" si="20"/>
        <v>20000</v>
      </c>
      <c r="C134" s="168">
        <f t="shared" si="15"/>
        <v>20000</v>
      </c>
      <c r="D134" s="95"/>
      <c r="E134" s="95"/>
      <c r="F134" s="196">
        <v>20000</v>
      </c>
      <c r="G134" s="96" t="s">
        <v>128</v>
      </c>
      <c r="H134" s="73">
        <v>10</v>
      </c>
      <c r="I134" s="63">
        <v>30</v>
      </c>
      <c r="J134" s="263" t="s">
        <v>270</v>
      </c>
      <c r="K134" s="3"/>
      <c r="L134" s="3"/>
      <c r="M134" s="3"/>
      <c r="N134" s="3"/>
      <c r="O134" s="3"/>
      <c r="P134" s="3"/>
      <c r="Q134" s="14"/>
      <c r="R134" s="14"/>
      <c r="S134" s="14"/>
      <c r="T134" s="14"/>
      <c r="U134" s="14"/>
      <c r="V134" s="14"/>
    </row>
    <row r="135" spans="1:22" ht="19.5" customHeight="1" thickBot="1">
      <c r="A135" s="169">
        <f aca="true" t="shared" si="21" ref="A135:F135">SUM(A79:A134)</f>
        <v>4434951.5200000005</v>
      </c>
      <c r="B135" s="169">
        <f t="shared" si="21"/>
        <v>7323357.85</v>
      </c>
      <c r="C135" s="169">
        <f t="shared" si="21"/>
        <v>11758309.370000001</v>
      </c>
      <c r="D135" s="137">
        <f t="shared" si="21"/>
        <v>22014497.29</v>
      </c>
      <c r="E135" s="218">
        <f t="shared" si="21"/>
        <v>26449448.81</v>
      </c>
      <c r="F135" s="218">
        <f t="shared" si="21"/>
        <v>33772806.66</v>
      </c>
      <c r="G135" s="22" t="s">
        <v>129</v>
      </c>
      <c r="H135" s="133"/>
      <c r="I135" s="134"/>
      <c r="J135" s="264"/>
      <c r="Q135" s="14"/>
      <c r="R135" s="14"/>
      <c r="S135" s="14"/>
      <c r="T135" s="14"/>
      <c r="U135" s="14"/>
      <c r="V135" s="14"/>
    </row>
    <row r="136" spans="1:22" ht="19.5" customHeight="1">
      <c r="A136" s="86"/>
      <c r="B136" s="168"/>
      <c r="C136" s="168"/>
      <c r="D136" s="233"/>
      <c r="E136" s="233"/>
      <c r="F136" s="202"/>
      <c r="G136" s="54" t="s">
        <v>130</v>
      </c>
      <c r="H136" s="125"/>
      <c r="I136" s="135">
        <v>40</v>
      </c>
      <c r="J136" s="265"/>
      <c r="Q136" s="14"/>
      <c r="R136" s="14"/>
      <c r="S136" s="14"/>
      <c r="T136" s="14"/>
      <c r="U136" s="14"/>
      <c r="V136" s="14"/>
    </row>
    <row r="137" spans="1:22" ht="19.5" customHeight="1" thickBot="1">
      <c r="A137" s="160"/>
      <c r="B137" s="179"/>
      <c r="C137" s="179"/>
      <c r="D137" s="84"/>
      <c r="E137" s="84"/>
      <c r="F137" s="194"/>
      <c r="G137" s="305" t="s">
        <v>131</v>
      </c>
      <c r="H137" s="71"/>
      <c r="I137" s="60"/>
      <c r="J137" s="268"/>
      <c r="Q137" s="14"/>
      <c r="R137" s="14"/>
      <c r="S137" s="14"/>
      <c r="T137" s="14"/>
      <c r="U137" s="14"/>
      <c r="V137" s="14"/>
    </row>
    <row r="138" spans="1:22" ht="19.5" customHeight="1" thickBot="1">
      <c r="A138" s="161">
        <f>+E138-D138</f>
        <v>0</v>
      </c>
      <c r="B138" s="249">
        <f>+C138-A138</f>
        <v>0</v>
      </c>
      <c r="C138" s="249">
        <f>+F138-D138</f>
        <v>0</v>
      </c>
      <c r="D138" s="32"/>
      <c r="E138" s="32"/>
      <c r="F138" s="216"/>
      <c r="G138" s="306" t="s">
        <v>321</v>
      </c>
      <c r="H138" s="128">
        <v>10</v>
      </c>
      <c r="I138" s="129">
        <v>40</v>
      </c>
      <c r="J138" s="271" t="s">
        <v>1</v>
      </c>
      <c r="Q138" s="14"/>
      <c r="R138" s="14"/>
      <c r="S138" s="14"/>
      <c r="T138" s="14"/>
      <c r="U138" s="14"/>
      <c r="V138" s="14"/>
    </row>
    <row r="139" spans="1:22" ht="19.5" customHeight="1" thickBot="1">
      <c r="A139" s="176">
        <f aca="true" t="shared" si="22" ref="A139:F139">SUM(A138)</f>
        <v>0</v>
      </c>
      <c r="B139" s="176">
        <f t="shared" si="22"/>
        <v>0</v>
      </c>
      <c r="C139" s="176">
        <f t="shared" si="22"/>
        <v>0</v>
      </c>
      <c r="D139" s="140">
        <f t="shared" si="22"/>
        <v>0</v>
      </c>
      <c r="E139" s="220">
        <f t="shared" si="22"/>
        <v>0</v>
      </c>
      <c r="F139" s="220">
        <f t="shared" si="22"/>
        <v>0</v>
      </c>
      <c r="G139" s="22" t="s">
        <v>132</v>
      </c>
      <c r="H139" s="133"/>
      <c r="I139" s="134"/>
      <c r="J139" s="264"/>
      <c r="Q139" s="14"/>
      <c r="R139" s="14"/>
      <c r="S139" s="14"/>
      <c r="T139" s="14"/>
      <c r="U139" s="14"/>
      <c r="V139" s="14"/>
    </row>
    <row r="140" spans="1:22" ht="19.5" customHeight="1">
      <c r="A140" s="108"/>
      <c r="B140" s="174"/>
      <c r="C140" s="174"/>
      <c r="D140" s="232"/>
      <c r="E140" s="232"/>
      <c r="F140" s="203"/>
      <c r="G140" s="141" t="s">
        <v>133</v>
      </c>
      <c r="H140" s="125"/>
      <c r="I140" s="126"/>
      <c r="J140" s="265"/>
      <c r="K140" s="13"/>
      <c r="Q140" s="14"/>
      <c r="R140" s="14"/>
      <c r="S140" s="14"/>
      <c r="T140" s="14"/>
      <c r="U140" s="14"/>
      <c r="V140" s="14"/>
    </row>
    <row r="141" spans="1:22" ht="19.5" customHeight="1">
      <c r="A141" s="98"/>
      <c r="B141" s="171"/>
      <c r="C141" s="171"/>
      <c r="D141" s="90"/>
      <c r="E141" s="90"/>
      <c r="F141" s="204"/>
      <c r="G141" s="91" t="s">
        <v>134</v>
      </c>
      <c r="H141" s="70"/>
      <c r="I141" s="59">
        <v>50</v>
      </c>
      <c r="J141" s="260"/>
      <c r="Q141" s="14"/>
      <c r="R141" s="14"/>
      <c r="S141" s="14"/>
      <c r="T141" s="14"/>
      <c r="U141" s="14"/>
      <c r="V141" s="14"/>
    </row>
    <row r="142" spans="1:22" ht="19.5" customHeight="1">
      <c r="A142" s="86">
        <f>+E142-D142</f>
        <v>0</v>
      </c>
      <c r="B142" s="168">
        <f>+C142-A142</f>
        <v>0.29999999701976776</v>
      </c>
      <c r="C142" s="168">
        <f>+F142-D142</f>
        <v>0.29999999701976776</v>
      </c>
      <c r="D142" s="239">
        <v>35176744.7</v>
      </c>
      <c r="E142" s="239">
        <v>35176744.7</v>
      </c>
      <c r="F142" s="240">
        <v>35176745</v>
      </c>
      <c r="G142" s="94" t="s">
        <v>135</v>
      </c>
      <c r="H142" s="70">
        <v>10</v>
      </c>
      <c r="I142" s="58">
        <v>50</v>
      </c>
      <c r="J142" s="259" t="s">
        <v>1</v>
      </c>
      <c r="Q142" s="14"/>
      <c r="R142" s="14"/>
      <c r="S142" s="14"/>
      <c r="T142" s="14"/>
      <c r="U142" s="14"/>
      <c r="V142" s="14"/>
    </row>
    <row r="143" spans="1:22" ht="19.5" customHeight="1">
      <c r="A143" s="86"/>
      <c r="B143" s="168"/>
      <c r="C143" s="168"/>
      <c r="D143" s="90"/>
      <c r="E143" s="90"/>
      <c r="F143" s="197"/>
      <c r="G143" s="99" t="s">
        <v>136</v>
      </c>
      <c r="H143" s="70"/>
      <c r="I143" s="58"/>
      <c r="J143" s="260"/>
      <c r="Q143" s="14"/>
      <c r="R143" s="14"/>
      <c r="S143" s="14"/>
      <c r="T143" s="14"/>
      <c r="U143" s="14"/>
      <c r="V143" s="14"/>
    </row>
    <row r="144" spans="1:22" s="4" customFormat="1" ht="19.5" customHeight="1" thickBot="1">
      <c r="A144" s="86">
        <f>+E144-D144</f>
        <v>0</v>
      </c>
      <c r="B144" s="168">
        <f>+C144-A144</f>
        <v>50000</v>
      </c>
      <c r="C144" s="168">
        <f>+F144-D144</f>
        <v>50000</v>
      </c>
      <c r="D144" s="124"/>
      <c r="E144" s="124"/>
      <c r="F144" s="200">
        <v>50000</v>
      </c>
      <c r="G144" s="138" t="s">
        <v>137</v>
      </c>
      <c r="H144" s="73">
        <v>10</v>
      </c>
      <c r="I144" s="63">
        <v>50</v>
      </c>
      <c r="J144" s="263" t="s">
        <v>5</v>
      </c>
      <c r="K144" s="14"/>
      <c r="L144" s="3"/>
      <c r="M144" s="3"/>
      <c r="N144" s="3"/>
      <c r="O144" s="3"/>
      <c r="P144" s="3"/>
      <c r="Q144" s="14"/>
      <c r="R144" s="14"/>
      <c r="S144" s="14"/>
      <c r="T144" s="14"/>
      <c r="U144" s="14"/>
      <c r="V144" s="14"/>
    </row>
    <row r="145" spans="1:22" ht="19.5" customHeight="1" thickBot="1">
      <c r="A145" s="177">
        <f aca="true" t="shared" si="23" ref="A145:F145">SUM(A141:A144)</f>
        <v>0</v>
      </c>
      <c r="B145" s="177">
        <f t="shared" si="23"/>
        <v>50000.29999999702</v>
      </c>
      <c r="C145" s="177">
        <f t="shared" si="23"/>
        <v>50000.29999999702</v>
      </c>
      <c r="D145" s="139">
        <f t="shared" si="23"/>
        <v>35176744.7</v>
      </c>
      <c r="E145" s="221">
        <f t="shared" si="23"/>
        <v>35176744.7</v>
      </c>
      <c r="F145" s="221">
        <f t="shared" si="23"/>
        <v>35226745</v>
      </c>
      <c r="G145" s="21" t="s">
        <v>138</v>
      </c>
      <c r="H145" s="133"/>
      <c r="I145" s="134"/>
      <c r="J145" s="264"/>
      <c r="K145" s="23" t="e">
        <f>+#REF!+#REF!+#REF!+#REF!</f>
        <v>#REF!</v>
      </c>
      <c r="Q145" s="14"/>
      <c r="R145" s="14"/>
      <c r="S145" s="14"/>
      <c r="T145" s="14"/>
      <c r="U145" s="14"/>
      <c r="V145" s="14"/>
    </row>
    <row r="146" spans="1:22" ht="19.5" customHeight="1" thickBot="1">
      <c r="A146" s="178">
        <f aca="true" t="shared" si="24" ref="A146:F146">+A50+A76+A135+A139+A145</f>
        <v>7978852.680000001</v>
      </c>
      <c r="B146" s="178">
        <f t="shared" si="24"/>
        <v>14365513.379999992</v>
      </c>
      <c r="C146" s="326">
        <f t="shared" si="24"/>
        <v>22344366.059999995</v>
      </c>
      <c r="D146" s="237">
        <f t="shared" si="24"/>
        <v>278753148.7</v>
      </c>
      <c r="E146" s="238">
        <f t="shared" si="24"/>
        <v>286732001.38</v>
      </c>
      <c r="F146" s="238">
        <f t="shared" si="24"/>
        <v>301097514.76</v>
      </c>
      <c r="G146" s="20" t="s">
        <v>139</v>
      </c>
      <c r="H146" s="396"/>
      <c r="I146" s="397"/>
      <c r="J146" s="398"/>
      <c r="K146" s="11" t="e">
        <f>+C146-K145</f>
        <v>#REF!</v>
      </c>
      <c r="Q146" s="14"/>
      <c r="R146" s="14"/>
      <c r="S146" s="14"/>
      <c r="T146" s="14"/>
      <c r="U146" s="14"/>
      <c r="V146" s="14"/>
    </row>
    <row r="147" spans="1:22" ht="19.5" customHeight="1">
      <c r="A147" s="108"/>
      <c r="B147" s="174"/>
      <c r="C147" s="174"/>
      <c r="D147" s="232"/>
      <c r="E147" s="232"/>
      <c r="F147" s="203"/>
      <c r="G147" s="123" t="s">
        <v>140</v>
      </c>
      <c r="H147" s="74">
        <v>20</v>
      </c>
      <c r="I147" s="61"/>
      <c r="J147" s="269"/>
      <c r="Q147" s="14"/>
      <c r="R147" s="14"/>
      <c r="S147" s="14"/>
      <c r="T147" s="14"/>
      <c r="U147" s="14"/>
      <c r="V147" s="14"/>
    </row>
    <row r="148" spans="1:22" ht="19.5" customHeight="1">
      <c r="A148" s="98"/>
      <c r="B148" s="171"/>
      <c r="C148" s="171"/>
      <c r="D148" s="90"/>
      <c r="E148" s="90"/>
      <c r="F148" s="204"/>
      <c r="G148" s="93" t="s">
        <v>141</v>
      </c>
      <c r="H148" s="70"/>
      <c r="I148" s="58"/>
      <c r="J148" s="260"/>
      <c r="Q148" s="14"/>
      <c r="R148" s="14"/>
      <c r="S148" s="14"/>
      <c r="T148" s="14"/>
      <c r="U148" s="14"/>
      <c r="V148" s="14"/>
    </row>
    <row r="149" spans="1:22" ht="19.5" customHeight="1">
      <c r="A149" s="121"/>
      <c r="B149" s="298"/>
      <c r="C149" s="298"/>
      <c r="D149" s="124"/>
      <c r="E149" s="124"/>
      <c r="F149" s="309"/>
      <c r="G149" s="310" t="s">
        <v>142</v>
      </c>
      <c r="H149" s="311"/>
      <c r="I149" s="156">
        <v>10</v>
      </c>
      <c r="J149" s="277"/>
      <c r="Q149" s="14"/>
      <c r="R149" s="14"/>
      <c r="S149" s="14"/>
      <c r="T149" s="14"/>
      <c r="U149" s="14"/>
      <c r="V149" s="14"/>
    </row>
    <row r="150" spans="1:22" ht="19.5" customHeight="1">
      <c r="A150" s="86">
        <f>+E150-D150</f>
        <v>0</v>
      </c>
      <c r="B150" s="187">
        <f>+C150-A150</f>
        <v>500000</v>
      </c>
      <c r="C150" s="187">
        <f aca="true" t="shared" si="25" ref="C150:C162">+F150-D150</f>
        <v>500000</v>
      </c>
      <c r="D150" s="131">
        <v>500000</v>
      </c>
      <c r="E150" s="131">
        <v>500000</v>
      </c>
      <c r="F150" s="205">
        <v>1000000</v>
      </c>
      <c r="G150" s="209" t="s">
        <v>143</v>
      </c>
      <c r="H150" s="308">
        <v>20</v>
      </c>
      <c r="I150" s="126">
        <v>10</v>
      </c>
      <c r="J150" s="267" t="s">
        <v>1</v>
      </c>
      <c r="K150" s="11"/>
      <c r="Q150" s="14"/>
      <c r="R150" s="14"/>
      <c r="S150" s="14"/>
      <c r="T150" s="14"/>
      <c r="U150" s="14"/>
      <c r="V150" s="14"/>
    </row>
    <row r="151" spans="1:22" ht="19.5" customHeight="1">
      <c r="A151" s="86">
        <f>+E151-D151</f>
        <v>1228700</v>
      </c>
      <c r="B151" s="168">
        <f>+C151-A151</f>
        <v>0</v>
      </c>
      <c r="C151" s="168">
        <f t="shared" si="25"/>
        <v>1228700</v>
      </c>
      <c r="D151" s="86">
        <v>640000</v>
      </c>
      <c r="E151" s="86">
        <v>1868700</v>
      </c>
      <c r="F151" s="195">
        <v>1868700</v>
      </c>
      <c r="G151" s="94" t="s">
        <v>144</v>
      </c>
      <c r="H151" s="70">
        <v>20</v>
      </c>
      <c r="I151" s="58">
        <v>10</v>
      </c>
      <c r="J151" s="259" t="s">
        <v>14</v>
      </c>
      <c r="K151" s="11"/>
      <c r="Q151" s="14"/>
      <c r="R151" s="14"/>
      <c r="S151" s="14"/>
      <c r="T151" s="14"/>
      <c r="U151" s="14"/>
      <c r="V151" s="14"/>
    </row>
    <row r="152" spans="1:22" s="3" customFormat="1" ht="19.5" customHeight="1">
      <c r="A152" s="86">
        <f>+E152-D152</f>
        <v>5363400</v>
      </c>
      <c r="B152" s="168">
        <f>+C152-A152</f>
        <v>169600</v>
      </c>
      <c r="C152" s="168">
        <f t="shared" si="25"/>
        <v>5533000</v>
      </c>
      <c r="D152" s="86">
        <v>6921900</v>
      </c>
      <c r="E152" s="86">
        <f>11982300+303000</f>
        <v>12285300</v>
      </c>
      <c r="F152" s="195">
        <v>12454900</v>
      </c>
      <c r="G152" s="94" t="s">
        <v>145</v>
      </c>
      <c r="H152" s="70">
        <v>20</v>
      </c>
      <c r="I152" s="58">
        <v>10</v>
      </c>
      <c r="J152" s="259" t="s">
        <v>15</v>
      </c>
      <c r="Q152" s="14"/>
      <c r="R152" s="14"/>
      <c r="S152" s="14"/>
      <c r="T152" s="14"/>
      <c r="U152" s="14"/>
      <c r="V152" s="14"/>
    </row>
    <row r="153" spans="1:22" ht="19.5" customHeight="1">
      <c r="A153" s="86">
        <f>+E153-D153</f>
        <v>0</v>
      </c>
      <c r="B153" s="168">
        <f>+C153-A153</f>
        <v>0</v>
      </c>
      <c r="C153" s="168">
        <f t="shared" si="25"/>
        <v>0</v>
      </c>
      <c r="D153" s="86"/>
      <c r="E153" s="86"/>
      <c r="F153" s="195"/>
      <c r="G153" s="94" t="s">
        <v>146</v>
      </c>
      <c r="H153" s="70">
        <v>20</v>
      </c>
      <c r="I153" s="58">
        <v>10</v>
      </c>
      <c r="J153" s="259" t="s">
        <v>10</v>
      </c>
      <c r="Q153" s="14"/>
      <c r="R153" s="14"/>
      <c r="S153" s="14"/>
      <c r="T153" s="14"/>
      <c r="U153" s="14"/>
      <c r="V153" s="14"/>
    </row>
    <row r="154" spans="1:22" ht="19.5" customHeight="1">
      <c r="A154" s="86"/>
      <c r="B154" s="168"/>
      <c r="C154" s="168"/>
      <c r="D154" s="86"/>
      <c r="E154" s="86"/>
      <c r="F154" s="195"/>
      <c r="G154" s="93" t="s">
        <v>147</v>
      </c>
      <c r="H154" s="70"/>
      <c r="I154" s="58"/>
      <c r="J154" s="260"/>
      <c r="Q154" s="14"/>
      <c r="R154" s="14"/>
      <c r="S154" s="14"/>
      <c r="T154" s="14"/>
      <c r="U154" s="14"/>
      <c r="V154" s="14"/>
    </row>
    <row r="155" spans="1:22" ht="19.5" customHeight="1">
      <c r="A155" s="86">
        <f aca="true" t="shared" si="26" ref="A155:A162">+E155-D155</f>
        <v>0</v>
      </c>
      <c r="B155" s="168">
        <f aca="true" t="shared" si="27" ref="B155:B162">+C155-A155</f>
        <v>0</v>
      </c>
      <c r="C155" s="168">
        <f t="shared" si="25"/>
        <v>0</v>
      </c>
      <c r="D155" s="86"/>
      <c r="E155" s="86"/>
      <c r="F155" s="195"/>
      <c r="G155" s="94" t="s">
        <v>148</v>
      </c>
      <c r="H155" s="70">
        <v>20</v>
      </c>
      <c r="I155" s="58">
        <v>10</v>
      </c>
      <c r="J155" s="260" t="s">
        <v>5</v>
      </c>
      <c r="Q155" s="14"/>
      <c r="R155" s="14"/>
      <c r="S155" s="14"/>
      <c r="T155" s="14"/>
      <c r="U155" s="14"/>
      <c r="V155" s="14"/>
    </row>
    <row r="156" spans="1:22" s="4" customFormat="1" ht="19.5" customHeight="1">
      <c r="A156" s="86">
        <f t="shared" si="26"/>
        <v>0</v>
      </c>
      <c r="B156" s="168">
        <f t="shared" si="27"/>
        <v>0</v>
      </c>
      <c r="C156" s="168">
        <f t="shared" si="25"/>
        <v>0</v>
      </c>
      <c r="D156" s="86"/>
      <c r="E156" s="86"/>
      <c r="F156" s="195"/>
      <c r="G156" s="94" t="s">
        <v>149</v>
      </c>
      <c r="H156" s="70">
        <v>20</v>
      </c>
      <c r="I156" s="58">
        <v>10</v>
      </c>
      <c r="J156" s="259" t="s">
        <v>6</v>
      </c>
      <c r="K156" s="3"/>
      <c r="L156" s="3"/>
      <c r="M156" s="3"/>
      <c r="N156" s="3"/>
      <c r="O156" s="3"/>
      <c r="P156" s="3"/>
      <c r="Q156" s="14"/>
      <c r="R156" s="14"/>
      <c r="S156" s="14"/>
      <c r="T156" s="14"/>
      <c r="U156" s="14"/>
      <c r="V156" s="14"/>
    </row>
    <row r="157" spans="1:22" s="4" customFormat="1" ht="19.5" customHeight="1">
      <c r="A157" s="86">
        <f t="shared" si="26"/>
        <v>0</v>
      </c>
      <c r="B157" s="168">
        <f t="shared" si="27"/>
        <v>0</v>
      </c>
      <c r="C157" s="168">
        <f t="shared" si="25"/>
        <v>0</v>
      </c>
      <c r="D157" s="86"/>
      <c r="E157" s="86"/>
      <c r="F157" s="195"/>
      <c r="G157" s="94" t="s">
        <v>150</v>
      </c>
      <c r="H157" s="70">
        <v>20</v>
      </c>
      <c r="I157" s="58">
        <v>10</v>
      </c>
      <c r="J157" s="259" t="s">
        <v>7</v>
      </c>
      <c r="K157" s="3"/>
      <c r="L157" s="3"/>
      <c r="M157" s="3"/>
      <c r="N157" s="3"/>
      <c r="O157" s="3"/>
      <c r="P157" s="3"/>
      <c r="Q157" s="14"/>
      <c r="R157" s="14"/>
      <c r="S157" s="14"/>
      <c r="T157" s="14"/>
      <c r="U157" s="14"/>
      <c r="V157" s="14"/>
    </row>
    <row r="158" spans="1:22" ht="19.5" customHeight="1">
      <c r="A158" s="86">
        <f t="shared" si="26"/>
        <v>0</v>
      </c>
      <c r="B158" s="168">
        <f t="shared" si="27"/>
        <v>34060</v>
      </c>
      <c r="C158" s="168">
        <f t="shared" si="25"/>
        <v>34060</v>
      </c>
      <c r="D158" s="86">
        <v>65940</v>
      </c>
      <c r="E158" s="86">
        <v>65940</v>
      </c>
      <c r="F158" s="195">
        <v>100000</v>
      </c>
      <c r="G158" s="94" t="s">
        <v>151</v>
      </c>
      <c r="H158" s="70">
        <v>20</v>
      </c>
      <c r="I158" s="58">
        <v>20</v>
      </c>
      <c r="J158" s="259" t="s">
        <v>16</v>
      </c>
      <c r="Q158" s="14"/>
      <c r="R158" s="14"/>
      <c r="S158" s="14"/>
      <c r="T158" s="14"/>
      <c r="U158" s="14"/>
      <c r="V158" s="14"/>
    </row>
    <row r="159" spans="1:22" ht="19.5" customHeight="1">
      <c r="A159" s="86">
        <f t="shared" si="26"/>
        <v>0</v>
      </c>
      <c r="B159" s="168">
        <f t="shared" si="27"/>
        <v>0</v>
      </c>
      <c r="C159" s="168">
        <f t="shared" si="25"/>
        <v>0</v>
      </c>
      <c r="D159" s="86"/>
      <c r="E159" s="86"/>
      <c r="F159" s="195"/>
      <c r="G159" s="94" t="s">
        <v>152</v>
      </c>
      <c r="H159" s="70">
        <v>20</v>
      </c>
      <c r="I159" s="58">
        <v>10</v>
      </c>
      <c r="J159" s="259" t="s">
        <v>22</v>
      </c>
      <c r="Q159" s="14"/>
      <c r="R159" s="14"/>
      <c r="S159" s="14"/>
      <c r="T159" s="14"/>
      <c r="U159" s="14"/>
      <c r="V159" s="14"/>
    </row>
    <row r="160" spans="1:22" ht="19.5" customHeight="1">
      <c r="A160" s="121">
        <f>+E160-D160</f>
        <v>0</v>
      </c>
      <c r="B160" s="298">
        <f>+C160-A160</f>
        <v>0</v>
      </c>
      <c r="C160" s="298">
        <f>+F160-D160</f>
        <v>0</v>
      </c>
      <c r="D160" s="121"/>
      <c r="E160" s="121"/>
      <c r="F160" s="200"/>
      <c r="G160" s="130" t="s">
        <v>153</v>
      </c>
      <c r="H160" s="73">
        <v>20</v>
      </c>
      <c r="I160" s="63">
        <v>10</v>
      </c>
      <c r="J160" s="263" t="s">
        <v>17</v>
      </c>
      <c r="Q160" s="14"/>
      <c r="R160" s="14"/>
      <c r="S160" s="14"/>
      <c r="T160" s="14"/>
      <c r="U160" s="14"/>
      <c r="V160" s="14"/>
    </row>
    <row r="161" spans="1:22" ht="19.5" customHeight="1">
      <c r="A161" s="355"/>
      <c r="B161" s="172"/>
      <c r="C161" s="172"/>
      <c r="D161" s="52"/>
      <c r="E161" s="52"/>
      <c r="F161" s="192"/>
      <c r="G161" s="51" t="s">
        <v>339</v>
      </c>
      <c r="H161" s="70">
        <v>20</v>
      </c>
      <c r="I161" s="58">
        <v>10</v>
      </c>
      <c r="J161" s="356">
        <v>30.31</v>
      </c>
      <c r="Q161" s="14"/>
      <c r="R161" s="14"/>
      <c r="S161" s="14"/>
      <c r="T161" s="14"/>
      <c r="U161" s="14"/>
      <c r="V161" s="14"/>
    </row>
    <row r="162" spans="1:22" s="4" customFormat="1" ht="19.5" customHeight="1" thickBot="1">
      <c r="A162" s="131">
        <f t="shared" si="26"/>
        <v>0</v>
      </c>
      <c r="B162" s="187">
        <f t="shared" si="27"/>
        <v>131300</v>
      </c>
      <c r="C162" s="187">
        <f t="shared" si="25"/>
        <v>131300</v>
      </c>
      <c r="D162" s="95"/>
      <c r="E162" s="95"/>
      <c r="F162" s="196">
        <v>131300</v>
      </c>
      <c r="G162" s="51" t="s">
        <v>340</v>
      </c>
      <c r="H162" s="70">
        <v>20</v>
      </c>
      <c r="I162" s="58">
        <v>10</v>
      </c>
      <c r="J162" s="356">
        <v>30.32</v>
      </c>
      <c r="K162" s="3"/>
      <c r="L162" s="3"/>
      <c r="M162" s="3"/>
      <c r="N162" s="3"/>
      <c r="O162" s="3"/>
      <c r="P162" s="3"/>
      <c r="Q162" s="14"/>
      <c r="R162" s="14"/>
      <c r="S162" s="14"/>
      <c r="T162" s="14"/>
      <c r="U162" s="14"/>
      <c r="V162" s="14"/>
    </row>
    <row r="163" spans="1:22" ht="19.5" customHeight="1" thickBot="1">
      <c r="A163" s="180">
        <f aca="true" t="shared" si="28" ref="A163:F163">SUM(A150:A162)</f>
        <v>6592100</v>
      </c>
      <c r="B163" s="180">
        <f t="shared" si="28"/>
        <v>834960</v>
      </c>
      <c r="C163" s="180">
        <f t="shared" si="28"/>
        <v>7427060</v>
      </c>
      <c r="D163" s="142">
        <f t="shared" si="28"/>
        <v>8127840</v>
      </c>
      <c r="E163" s="222">
        <f t="shared" si="28"/>
        <v>14719940</v>
      </c>
      <c r="F163" s="222">
        <f t="shared" si="28"/>
        <v>15554900</v>
      </c>
      <c r="G163" s="21" t="s">
        <v>56</v>
      </c>
      <c r="H163" s="127"/>
      <c r="I163" s="45"/>
      <c r="J163" s="270"/>
      <c r="Q163" s="14"/>
      <c r="R163" s="14"/>
      <c r="S163" s="14"/>
      <c r="T163" s="14"/>
      <c r="U163" s="14"/>
      <c r="V163" s="14"/>
    </row>
    <row r="164" spans="1:22" ht="19.5" customHeight="1">
      <c r="A164" s="108"/>
      <c r="B164" s="174"/>
      <c r="C164" s="174"/>
      <c r="D164" s="232"/>
      <c r="E164" s="232"/>
      <c r="F164" s="203"/>
      <c r="G164" s="123" t="s">
        <v>154</v>
      </c>
      <c r="H164" s="125"/>
      <c r="I164" s="126"/>
      <c r="J164" s="265"/>
      <c r="K164" s="11"/>
      <c r="Q164" s="14"/>
      <c r="R164" s="14"/>
      <c r="S164" s="14"/>
      <c r="T164" s="14"/>
      <c r="U164" s="14"/>
      <c r="V164" s="14"/>
    </row>
    <row r="165" spans="1:22" ht="19.5" customHeight="1" thickBot="1">
      <c r="A165" s="163"/>
      <c r="B165" s="307"/>
      <c r="C165" s="307"/>
      <c r="D165" s="211"/>
      <c r="E165" s="211"/>
      <c r="F165" s="213"/>
      <c r="G165" s="212" t="s">
        <v>155</v>
      </c>
      <c r="H165" s="71"/>
      <c r="I165" s="66">
        <v>20</v>
      </c>
      <c r="J165" s="268"/>
      <c r="Q165" s="14"/>
      <c r="R165" s="14"/>
      <c r="S165" s="14"/>
      <c r="T165" s="14"/>
      <c r="U165" s="14"/>
      <c r="V165" s="14"/>
    </row>
    <row r="166" spans="1:22" ht="19.5" customHeight="1">
      <c r="A166" s="161">
        <f>+E166-D166</f>
        <v>767500</v>
      </c>
      <c r="B166" s="249">
        <f>+C166-A166</f>
        <v>0</v>
      </c>
      <c r="C166" s="249">
        <f>+F166-D166</f>
        <v>767500</v>
      </c>
      <c r="D166" s="161">
        <v>792000</v>
      </c>
      <c r="E166" s="161">
        <v>1559500</v>
      </c>
      <c r="F166" s="199">
        <v>1559500</v>
      </c>
      <c r="G166" s="162" t="s">
        <v>156</v>
      </c>
      <c r="H166" s="72">
        <v>20</v>
      </c>
      <c r="I166" s="61">
        <v>20</v>
      </c>
      <c r="J166" s="262" t="s">
        <v>1</v>
      </c>
      <c r="Q166" s="14"/>
      <c r="R166" s="14"/>
      <c r="S166" s="14"/>
      <c r="T166" s="14"/>
      <c r="U166" s="14"/>
      <c r="V166" s="14"/>
    </row>
    <row r="167" spans="1:22" ht="19.5" customHeight="1">
      <c r="A167" s="86">
        <f>+E167-D167</f>
        <v>3961000</v>
      </c>
      <c r="B167" s="168">
        <f>+C167-A167</f>
        <v>235000</v>
      </c>
      <c r="C167" s="168">
        <f>+F167-D167</f>
        <v>4196000</v>
      </c>
      <c r="D167" s="86">
        <v>5804000</v>
      </c>
      <c r="E167" s="86">
        <v>9765000</v>
      </c>
      <c r="F167" s="195">
        <v>10000000</v>
      </c>
      <c r="G167" s="94" t="s">
        <v>157</v>
      </c>
      <c r="H167" s="70">
        <v>20</v>
      </c>
      <c r="I167" s="58">
        <v>20</v>
      </c>
      <c r="J167" s="259" t="s">
        <v>14</v>
      </c>
      <c r="Q167" s="14"/>
      <c r="R167" s="14"/>
      <c r="S167" s="14"/>
      <c r="T167" s="14"/>
      <c r="U167" s="14"/>
      <c r="V167" s="14"/>
    </row>
    <row r="168" spans="1:22" ht="19.5" customHeight="1">
      <c r="A168" s="86"/>
      <c r="B168" s="168"/>
      <c r="C168" s="168"/>
      <c r="D168" s="86"/>
      <c r="E168" s="86"/>
      <c r="F168" s="195"/>
      <c r="G168" s="235" t="s">
        <v>158</v>
      </c>
      <c r="H168" s="70"/>
      <c r="I168" s="58"/>
      <c r="J168" s="260"/>
      <c r="Q168" s="14"/>
      <c r="R168" s="14"/>
      <c r="S168" s="14"/>
      <c r="T168" s="14"/>
      <c r="U168" s="14"/>
      <c r="V168" s="14"/>
    </row>
    <row r="169" spans="1:22" s="4" customFormat="1" ht="19.5" customHeight="1" thickBot="1">
      <c r="A169" s="86">
        <f>+E169-D169</f>
        <v>0</v>
      </c>
      <c r="B169" s="168">
        <f>+C169-A169</f>
        <v>14880</v>
      </c>
      <c r="C169" s="168">
        <f>+F169-D169</f>
        <v>14880</v>
      </c>
      <c r="D169" s="121">
        <v>285120</v>
      </c>
      <c r="E169" s="121">
        <v>285120</v>
      </c>
      <c r="F169" s="200">
        <v>300000</v>
      </c>
      <c r="G169" s="138" t="s">
        <v>159</v>
      </c>
      <c r="H169" s="73">
        <v>20</v>
      </c>
      <c r="I169" s="63">
        <v>20</v>
      </c>
      <c r="J169" s="263" t="s">
        <v>9</v>
      </c>
      <c r="K169" s="3"/>
      <c r="L169" s="3"/>
      <c r="M169" s="3"/>
      <c r="N169" s="3"/>
      <c r="O169" s="3"/>
      <c r="P169" s="3"/>
      <c r="Q169" s="14"/>
      <c r="R169" s="14"/>
      <c r="S169" s="14"/>
      <c r="T169" s="14"/>
      <c r="U169" s="14"/>
      <c r="V169" s="14"/>
    </row>
    <row r="170" spans="1:22" ht="19.5" customHeight="1" thickBot="1">
      <c r="A170" s="181">
        <f aca="true" t="shared" si="29" ref="A170:F170">SUM(A166:A169)</f>
        <v>4728500</v>
      </c>
      <c r="B170" s="181">
        <f t="shared" si="29"/>
        <v>249880</v>
      </c>
      <c r="C170" s="181">
        <f t="shared" si="29"/>
        <v>4978380</v>
      </c>
      <c r="D170" s="136">
        <f t="shared" si="29"/>
        <v>6881120</v>
      </c>
      <c r="E170" s="223">
        <f t="shared" si="29"/>
        <v>11609620</v>
      </c>
      <c r="F170" s="223">
        <f t="shared" si="29"/>
        <v>11859500</v>
      </c>
      <c r="G170" s="21" t="s">
        <v>160</v>
      </c>
      <c r="H170" s="127"/>
      <c r="I170" s="45"/>
      <c r="J170" s="270"/>
      <c r="Q170" s="14"/>
      <c r="R170" s="14"/>
      <c r="S170" s="14"/>
      <c r="T170" s="14"/>
      <c r="U170" s="14"/>
      <c r="V170" s="14"/>
    </row>
    <row r="171" spans="1:22" ht="19.5" customHeight="1">
      <c r="A171" s="55"/>
      <c r="B171" s="175"/>
      <c r="C171" s="175"/>
      <c r="D171" s="233"/>
      <c r="E171" s="233"/>
      <c r="F171" s="202"/>
      <c r="G171" s="56" t="s">
        <v>161</v>
      </c>
      <c r="H171" s="125"/>
      <c r="I171" s="126"/>
      <c r="J171" s="265"/>
      <c r="Q171" s="14"/>
      <c r="R171" s="14"/>
      <c r="S171" s="14"/>
      <c r="T171" s="14"/>
      <c r="U171" s="14"/>
      <c r="V171" s="14"/>
    </row>
    <row r="172" spans="1:22" ht="19.5" customHeight="1">
      <c r="A172" s="53"/>
      <c r="B172" s="182"/>
      <c r="C172" s="182"/>
      <c r="D172" s="234"/>
      <c r="E172" s="234"/>
      <c r="F172" s="224"/>
      <c r="G172" s="49" t="s">
        <v>162</v>
      </c>
      <c r="H172" s="70"/>
      <c r="I172" s="59">
        <v>30</v>
      </c>
      <c r="J172" s="260"/>
      <c r="Q172" s="14"/>
      <c r="R172" s="14"/>
      <c r="S172" s="14"/>
      <c r="T172" s="14"/>
      <c r="U172" s="14"/>
      <c r="V172" s="14"/>
    </row>
    <row r="173" spans="1:22" ht="30.75" customHeight="1">
      <c r="A173" s="86">
        <f>+E173-D173</f>
        <v>0</v>
      </c>
      <c r="B173" s="168">
        <f>+C173-A173</f>
        <v>0</v>
      </c>
      <c r="C173" s="168">
        <f aca="true" t="shared" si="30" ref="C173:C180">+F173-D173</f>
        <v>0</v>
      </c>
      <c r="D173" s="52"/>
      <c r="E173" s="52"/>
      <c r="F173" s="192"/>
      <c r="G173" s="51" t="s">
        <v>163</v>
      </c>
      <c r="H173" s="70">
        <v>20</v>
      </c>
      <c r="I173" s="58">
        <v>30</v>
      </c>
      <c r="J173" s="259" t="s">
        <v>1</v>
      </c>
      <c r="Q173" s="14"/>
      <c r="R173" s="14"/>
      <c r="S173" s="14"/>
      <c r="T173" s="14"/>
      <c r="U173" s="14"/>
      <c r="V173" s="14"/>
    </row>
    <row r="174" spans="1:22" ht="27" customHeight="1">
      <c r="A174" s="86">
        <f>+E174-D174</f>
        <v>0</v>
      </c>
      <c r="B174" s="168">
        <f>+C174-A174</f>
        <v>42023.45999999996</v>
      </c>
      <c r="C174" s="168">
        <f t="shared" si="30"/>
        <v>42023.45999999996</v>
      </c>
      <c r="D174" s="52">
        <v>1660904.18</v>
      </c>
      <c r="E174" s="52">
        <v>1660904.18</v>
      </c>
      <c r="F174" s="192">
        <v>1702927.64</v>
      </c>
      <c r="G174" s="51" t="s">
        <v>273</v>
      </c>
      <c r="H174" s="70">
        <v>20</v>
      </c>
      <c r="I174" s="58">
        <v>30</v>
      </c>
      <c r="J174" s="259" t="s">
        <v>14</v>
      </c>
      <c r="Q174" s="14"/>
      <c r="R174" s="14"/>
      <c r="S174" s="14"/>
      <c r="T174" s="14"/>
      <c r="U174" s="14"/>
      <c r="V174" s="14"/>
    </row>
    <row r="175" spans="1:22" ht="19.5" customHeight="1">
      <c r="A175" s="86">
        <f>+E175-D175</f>
        <v>0</v>
      </c>
      <c r="B175" s="168">
        <f>+C175-A175</f>
        <v>9800</v>
      </c>
      <c r="C175" s="168">
        <f t="shared" si="30"/>
        <v>9800</v>
      </c>
      <c r="D175" s="52">
        <v>340200</v>
      </c>
      <c r="E175" s="52">
        <v>340200</v>
      </c>
      <c r="F175" s="192">
        <v>350000</v>
      </c>
      <c r="G175" s="50" t="s">
        <v>164</v>
      </c>
      <c r="H175" s="70">
        <v>20</v>
      </c>
      <c r="I175" s="58">
        <v>30</v>
      </c>
      <c r="J175" s="259" t="s">
        <v>15</v>
      </c>
      <c r="Q175" s="14"/>
      <c r="R175" s="14"/>
      <c r="S175" s="14"/>
      <c r="T175" s="14"/>
      <c r="U175" s="14"/>
      <c r="V175" s="14"/>
    </row>
    <row r="176" spans="1:22" ht="19.5" customHeight="1">
      <c r="A176" s="86">
        <f>+E176-D176</f>
        <v>0</v>
      </c>
      <c r="B176" s="168">
        <f>+C176-A176</f>
        <v>34840</v>
      </c>
      <c r="C176" s="168">
        <f t="shared" si="30"/>
        <v>34840</v>
      </c>
      <c r="D176" s="52">
        <v>965160</v>
      </c>
      <c r="E176" s="52">
        <v>965160</v>
      </c>
      <c r="F176" s="192">
        <v>1000000</v>
      </c>
      <c r="G176" s="50" t="s">
        <v>165</v>
      </c>
      <c r="H176" s="70">
        <v>20</v>
      </c>
      <c r="I176" s="58">
        <v>30</v>
      </c>
      <c r="J176" s="259" t="s">
        <v>10</v>
      </c>
      <c r="Q176" s="14"/>
      <c r="R176" s="14"/>
      <c r="S176" s="14"/>
      <c r="T176" s="14"/>
      <c r="U176" s="14"/>
      <c r="V176" s="14"/>
    </row>
    <row r="177" spans="1:22" ht="19.5" customHeight="1">
      <c r="A177" s="86">
        <f>+E177-D177</f>
        <v>392183.8</v>
      </c>
      <c r="B177" s="168">
        <f>+C177-A177</f>
        <v>7816.200000000012</v>
      </c>
      <c r="C177" s="168">
        <f t="shared" si="30"/>
        <v>400000</v>
      </c>
      <c r="D177" s="52"/>
      <c r="E177" s="52">
        <v>392183.8</v>
      </c>
      <c r="F177" s="192">
        <v>400000</v>
      </c>
      <c r="G177" s="50" t="s">
        <v>166</v>
      </c>
      <c r="H177" s="70">
        <v>20</v>
      </c>
      <c r="I177" s="58">
        <v>30</v>
      </c>
      <c r="J177" s="259" t="s">
        <v>18</v>
      </c>
      <c r="Q177" s="14"/>
      <c r="R177" s="14"/>
      <c r="S177" s="14"/>
      <c r="T177" s="14"/>
      <c r="U177" s="14"/>
      <c r="V177" s="14"/>
    </row>
    <row r="178" spans="1:22" ht="19.5" customHeight="1">
      <c r="A178" s="86"/>
      <c r="B178" s="168"/>
      <c r="C178" s="168"/>
      <c r="D178" s="52"/>
      <c r="E178" s="52"/>
      <c r="F178" s="192"/>
      <c r="G178" s="49" t="s">
        <v>167</v>
      </c>
      <c r="H178" s="70"/>
      <c r="I178" s="58"/>
      <c r="J178" s="260"/>
      <c r="Q178" s="14"/>
      <c r="R178" s="14"/>
      <c r="S178" s="14"/>
      <c r="T178" s="14"/>
      <c r="U178" s="14"/>
      <c r="V178" s="14"/>
    </row>
    <row r="179" spans="1:22" ht="19.5" customHeight="1" thickBot="1">
      <c r="A179" s="86">
        <f>+E179-D179</f>
        <v>449078.01</v>
      </c>
      <c r="B179" s="179">
        <f>+C179-A179</f>
        <v>17444.5</v>
      </c>
      <c r="C179" s="179">
        <f t="shared" si="30"/>
        <v>466522.51</v>
      </c>
      <c r="D179" s="64">
        <v>1563477.49</v>
      </c>
      <c r="E179" s="64">
        <v>2012555.5</v>
      </c>
      <c r="F179" s="201">
        <v>2030000</v>
      </c>
      <c r="G179" s="65" t="s">
        <v>168</v>
      </c>
      <c r="H179" s="71">
        <v>20</v>
      </c>
      <c r="I179" s="60">
        <v>30</v>
      </c>
      <c r="J179" s="261" t="s">
        <v>5</v>
      </c>
      <c r="Q179" s="14"/>
      <c r="R179" s="14"/>
      <c r="S179" s="14"/>
      <c r="T179" s="14"/>
      <c r="U179" s="14"/>
      <c r="V179" s="14"/>
    </row>
    <row r="180" spans="1:22" ht="19.5" customHeight="1" thickBot="1">
      <c r="A180" s="161">
        <f>+E180-D180</f>
        <v>0</v>
      </c>
      <c r="B180" s="249">
        <f>+C180-A180</f>
        <v>290</v>
      </c>
      <c r="C180" s="249">
        <f t="shared" si="30"/>
        <v>290</v>
      </c>
      <c r="D180" s="357">
        <v>19710</v>
      </c>
      <c r="E180" s="357">
        <v>19710</v>
      </c>
      <c r="F180" s="358">
        <v>20000</v>
      </c>
      <c r="G180" s="37" t="s">
        <v>169</v>
      </c>
      <c r="H180" s="128">
        <v>20</v>
      </c>
      <c r="I180" s="129">
        <v>30</v>
      </c>
      <c r="J180" s="271" t="s">
        <v>6</v>
      </c>
      <c r="Q180" s="14"/>
      <c r="R180" s="14"/>
      <c r="S180" s="14"/>
      <c r="T180" s="14"/>
      <c r="U180" s="14"/>
      <c r="V180" s="14"/>
    </row>
    <row r="181" spans="1:22" ht="19.5" customHeight="1" thickBot="1">
      <c r="A181" s="180">
        <f aca="true" t="shared" si="31" ref="A181:F181">SUM(A173:A180)</f>
        <v>841261.81</v>
      </c>
      <c r="B181" s="180">
        <f t="shared" si="31"/>
        <v>112214.15999999997</v>
      </c>
      <c r="C181" s="180">
        <f t="shared" si="31"/>
        <v>953475.97</v>
      </c>
      <c r="D181" s="142">
        <f t="shared" si="31"/>
        <v>4549451.67</v>
      </c>
      <c r="E181" s="222">
        <f t="shared" si="31"/>
        <v>5390713.4799999995</v>
      </c>
      <c r="F181" s="222">
        <f t="shared" si="31"/>
        <v>5502927.64</v>
      </c>
      <c r="G181" s="21" t="s">
        <v>170</v>
      </c>
      <c r="H181" s="127"/>
      <c r="I181" s="45"/>
      <c r="J181" s="270"/>
      <c r="Q181" s="14"/>
      <c r="R181" s="14"/>
      <c r="S181" s="14"/>
      <c r="T181" s="14"/>
      <c r="U181" s="14"/>
      <c r="V181" s="14"/>
    </row>
    <row r="182" spans="1:22" ht="19.5" customHeight="1">
      <c r="A182" s="250"/>
      <c r="B182" s="207"/>
      <c r="C182" s="172"/>
      <c r="D182" s="208"/>
      <c r="E182" s="208"/>
      <c r="F182" s="225"/>
      <c r="G182" s="295" t="s">
        <v>327</v>
      </c>
      <c r="H182" s="206"/>
      <c r="I182" s="44">
        <v>40</v>
      </c>
      <c r="J182" s="272"/>
      <c r="Q182" s="14"/>
      <c r="R182" s="14"/>
      <c r="S182" s="14"/>
      <c r="T182" s="14"/>
      <c r="U182" s="14"/>
      <c r="V182" s="14"/>
    </row>
    <row r="183" spans="1:22" ht="19.5" customHeight="1" thickBot="1">
      <c r="A183" s="86">
        <f>+E183-D183</f>
        <v>0</v>
      </c>
      <c r="B183" s="168">
        <f>+C183-A183</f>
        <v>0</v>
      </c>
      <c r="C183" s="168">
        <f>+F183-D183</f>
        <v>0</v>
      </c>
      <c r="D183" s="52"/>
      <c r="E183" s="52"/>
      <c r="F183" s="192"/>
      <c r="G183" s="50" t="s">
        <v>323</v>
      </c>
      <c r="H183" s="71">
        <v>20</v>
      </c>
      <c r="I183" s="60">
        <v>40</v>
      </c>
      <c r="J183" s="273" t="s">
        <v>14</v>
      </c>
      <c r="Q183" s="14"/>
      <c r="R183" s="14"/>
      <c r="S183" s="14"/>
      <c r="T183" s="14"/>
      <c r="U183" s="14"/>
      <c r="V183" s="14"/>
    </row>
    <row r="184" spans="1:22" ht="19.5" customHeight="1" thickBot="1">
      <c r="A184" s="86">
        <f>+E184-D184</f>
        <v>0</v>
      </c>
      <c r="B184" s="168">
        <f>+C184-A184</f>
        <v>0</v>
      </c>
      <c r="C184" s="168">
        <f>+F184-D184</f>
        <v>0</v>
      </c>
      <c r="D184" s="52"/>
      <c r="E184" s="52"/>
      <c r="F184" s="192"/>
      <c r="G184" s="51" t="s">
        <v>326</v>
      </c>
      <c r="H184" s="71">
        <v>20</v>
      </c>
      <c r="I184" s="60">
        <v>40</v>
      </c>
      <c r="J184" s="273" t="s">
        <v>15</v>
      </c>
      <c r="Q184" s="14"/>
      <c r="R184" s="14"/>
      <c r="S184" s="14"/>
      <c r="T184" s="14"/>
      <c r="U184" s="14"/>
      <c r="V184" s="14"/>
    </row>
    <row r="185" spans="1:22" ht="19.5" customHeight="1" thickBot="1">
      <c r="A185" s="86">
        <f>+E185-D185</f>
        <v>0</v>
      </c>
      <c r="B185" s="168">
        <f>+C185-A185</f>
        <v>500000</v>
      </c>
      <c r="C185" s="168">
        <f>+F185-D185</f>
        <v>500000</v>
      </c>
      <c r="D185" s="52"/>
      <c r="E185" s="52"/>
      <c r="F185" s="192">
        <v>500000</v>
      </c>
      <c r="G185" s="51" t="s">
        <v>341</v>
      </c>
      <c r="H185" s="71">
        <v>20</v>
      </c>
      <c r="I185" s="60">
        <v>40</v>
      </c>
      <c r="J185" s="273">
        <v>20.22</v>
      </c>
      <c r="Q185" s="14"/>
      <c r="R185" s="14"/>
      <c r="S185" s="14"/>
      <c r="T185" s="14"/>
      <c r="U185" s="14"/>
      <c r="V185" s="14"/>
    </row>
    <row r="186" spans="1:22" ht="19.5" customHeight="1" thickBot="1">
      <c r="A186" s="180">
        <f aca="true" t="shared" si="32" ref="A186:F186">SUM(A183:A185)</f>
        <v>0</v>
      </c>
      <c r="B186" s="180">
        <f t="shared" si="32"/>
        <v>500000</v>
      </c>
      <c r="C186" s="180">
        <f t="shared" si="32"/>
        <v>500000</v>
      </c>
      <c r="D186" s="142">
        <f t="shared" si="32"/>
        <v>0</v>
      </c>
      <c r="E186" s="222">
        <f t="shared" si="32"/>
        <v>0</v>
      </c>
      <c r="F186" s="222">
        <f t="shared" si="32"/>
        <v>500000</v>
      </c>
      <c r="G186" s="21" t="s">
        <v>324</v>
      </c>
      <c r="H186" s="127"/>
      <c r="I186" s="45"/>
      <c r="J186" s="270"/>
      <c r="Q186" s="14"/>
      <c r="R186" s="14"/>
      <c r="S186" s="14"/>
      <c r="T186" s="14"/>
      <c r="U186" s="14"/>
      <c r="V186" s="14"/>
    </row>
    <row r="187" spans="1:22" ht="19.5" customHeight="1">
      <c r="A187" s="200"/>
      <c r="B187" s="200"/>
      <c r="C187" s="200"/>
      <c r="D187" s="200"/>
      <c r="E187" s="200"/>
      <c r="F187" s="200"/>
      <c r="G187" s="359" t="s">
        <v>342</v>
      </c>
      <c r="H187" s="206"/>
      <c r="I187" s="44">
        <v>50</v>
      </c>
      <c r="J187" s="272"/>
      <c r="Q187" s="14"/>
      <c r="R187" s="14"/>
      <c r="S187" s="14"/>
      <c r="T187" s="14"/>
      <c r="U187" s="14"/>
      <c r="V187" s="14"/>
    </row>
    <row r="188" spans="1:22" ht="19.5" customHeight="1" thickBot="1">
      <c r="A188" s="86">
        <f>+E188-D188</f>
        <v>0</v>
      </c>
      <c r="B188" s="168">
        <f>+C188-A188</f>
        <v>500000</v>
      </c>
      <c r="C188" s="168">
        <f>+F188-D188</f>
        <v>500000</v>
      </c>
      <c r="D188" s="208"/>
      <c r="E188" s="225"/>
      <c r="F188" s="168">
        <v>500000</v>
      </c>
      <c r="G188" s="359"/>
      <c r="H188" s="73">
        <v>20</v>
      </c>
      <c r="I188" s="63">
        <v>50</v>
      </c>
      <c r="J188" s="263">
        <v>20.22</v>
      </c>
      <c r="Q188" s="14"/>
      <c r="R188" s="14"/>
      <c r="S188" s="14"/>
      <c r="T188" s="14"/>
      <c r="U188" s="14"/>
      <c r="V188" s="14"/>
    </row>
    <row r="189" spans="1:22" ht="19.5" customHeight="1" thickBot="1">
      <c r="A189" s="226">
        <f aca="true" t="shared" si="33" ref="A189:F189">+A187+A188</f>
        <v>0</v>
      </c>
      <c r="B189" s="226">
        <f t="shared" si="33"/>
        <v>500000</v>
      </c>
      <c r="C189" s="226">
        <f t="shared" si="33"/>
        <v>500000</v>
      </c>
      <c r="D189" s="226">
        <f t="shared" si="33"/>
        <v>0</v>
      </c>
      <c r="E189" s="226">
        <f t="shared" si="33"/>
        <v>0</v>
      </c>
      <c r="F189" s="226">
        <f t="shared" si="33"/>
        <v>500000</v>
      </c>
      <c r="G189" s="145" t="s">
        <v>343</v>
      </c>
      <c r="H189" s="341"/>
      <c r="I189" s="353"/>
      <c r="J189" s="354"/>
      <c r="Q189" s="14"/>
      <c r="R189" s="14"/>
      <c r="S189" s="14"/>
      <c r="T189" s="14"/>
      <c r="U189" s="14"/>
      <c r="V189" s="14"/>
    </row>
    <row r="190" spans="1:22" ht="19.5" customHeight="1">
      <c r="A190" s="108"/>
      <c r="B190" s="236"/>
      <c r="C190" s="172"/>
      <c r="D190" s="232"/>
      <c r="E190" s="232"/>
      <c r="F190" s="203"/>
      <c r="G190" s="123" t="s">
        <v>287</v>
      </c>
      <c r="H190" s="143"/>
      <c r="I190" s="135">
        <v>60</v>
      </c>
      <c r="J190" s="274"/>
      <c r="Q190" s="14"/>
      <c r="R190" s="14"/>
      <c r="S190" s="14"/>
      <c r="T190" s="14"/>
      <c r="U190" s="14"/>
      <c r="V190" s="14"/>
    </row>
    <row r="191" spans="1:22" ht="19.5" customHeight="1" thickBot="1">
      <c r="A191" s="168">
        <f>+E191-D191</f>
        <v>0</v>
      </c>
      <c r="B191" s="168">
        <f>+C191-A191</f>
        <v>500000</v>
      </c>
      <c r="C191" s="168">
        <f>+F191-D191</f>
        <v>500000</v>
      </c>
      <c r="D191" s="168"/>
      <c r="E191" s="168"/>
      <c r="F191" s="168">
        <v>500000</v>
      </c>
      <c r="G191" s="130" t="s">
        <v>344</v>
      </c>
      <c r="H191" s="73">
        <v>20</v>
      </c>
      <c r="I191" s="63">
        <v>60</v>
      </c>
      <c r="J191" s="263">
        <v>20.22</v>
      </c>
      <c r="Q191" s="14"/>
      <c r="R191" s="14"/>
      <c r="S191" s="14"/>
      <c r="T191" s="14"/>
      <c r="U191" s="14"/>
      <c r="V191" s="14"/>
    </row>
    <row r="192" spans="1:22" ht="19.5" customHeight="1" thickBot="1">
      <c r="A192" s="183">
        <f aca="true" t="shared" si="34" ref="A192:F192">SUM(A190:A191)</f>
        <v>0</v>
      </c>
      <c r="B192" s="183">
        <f t="shared" si="34"/>
        <v>500000</v>
      </c>
      <c r="C192" s="183">
        <f t="shared" si="34"/>
        <v>500000</v>
      </c>
      <c r="D192" s="144">
        <f t="shared" si="34"/>
        <v>0</v>
      </c>
      <c r="E192" s="226">
        <f t="shared" si="34"/>
        <v>0</v>
      </c>
      <c r="F192" s="226">
        <f t="shared" si="34"/>
        <v>500000</v>
      </c>
      <c r="G192" s="145" t="s">
        <v>288</v>
      </c>
      <c r="H192" s="146"/>
      <c r="I192" s="147"/>
      <c r="J192" s="275"/>
      <c r="Q192" s="14"/>
      <c r="R192" s="14"/>
      <c r="S192" s="14"/>
      <c r="T192" s="14"/>
      <c r="U192" s="14"/>
      <c r="V192" s="14"/>
    </row>
    <row r="193" spans="1:22" ht="19.5" customHeight="1">
      <c r="A193" s="108"/>
      <c r="B193" s="174"/>
      <c r="C193" s="174"/>
      <c r="D193" s="232"/>
      <c r="E193" s="232"/>
      <c r="F193" s="203"/>
      <c r="G193" s="123" t="s">
        <v>171</v>
      </c>
      <c r="H193" s="125"/>
      <c r="I193" s="126"/>
      <c r="J193" s="265"/>
      <c r="Q193" s="14"/>
      <c r="R193" s="14"/>
      <c r="S193" s="14"/>
      <c r="T193" s="14"/>
      <c r="U193" s="14"/>
      <c r="V193" s="14"/>
    </row>
    <row r="194" spans="1:22" ht="19.5" customHeight="1" thickBot="1">
      <c r="A194" s="163"/>
      <c r="B194" s="307"/>
      <c r="C194" s="307"/>
      <c r="D194" s="211"/>
      <c r="E194" s="211"/>
      <c r="F194" s="213"/>
      <c r="G194" s="212" t="s">
        <v>172</v>
      </c>
      <c r="H194" s="71"/>
      <c r="I194" s="66">
        <v>70</v>
      </c>
      <c r="J194" s="268"/>
      <c r="Q194" s="14"/>
      <c r="R194" s="14"/>
      <c r="S194" s="14"/>
      <c r="T194" s="14"/>
      <c r="U194" s="14"/>
      <c r="V194" s="14"/>
    </row>
    <row r="195" spans="1:22" ht="19.5" customHeight="1">
      <c r="A195" s="161">
        <f>+E195-D195</f>
        <v>0</v>
      </c>
      <c r="B195" s="249">
        <f>+C195-A195</f>
        <v>0</v>
      </c>
      <c r="C195" s="249">
        <f>+F195-D195</f>
        <v>0</v>
      </c>
      <c r="D195" s="214"/>
      <c r="E195" s="214"/>
      <c r="F195" s="228"/>
      <c r="G195" s="162" t="s">
        <v>173</v>
      </c>
      <c r="H195" s="72">
        <v>20</v>
      </c>
      <c r="I195" s="61">
        <v>70</v>
      </c>
      <c r="J195" s="262" t="s">
        <v>14</v>
      </c>
      <c r="Q195" s="14"/>
      <c r="R195" s="14"/>
      <c r="S195" s="14"/>
      <c r="T195" s="14"/>
      <c r="U195" s="14"/>
      <c r="V195" s="14"/>
    </row>
    <row r="196" spans="1:22" ht="19.5" customHeight="1">
      <c r="A196" s="86">
        <f>+E196-D196</f>
        <v>0</v>
      </c>
      <c r="B196" s="168">
        <f>+C196-A196</f>
        <v>0</v>
      </c>
      <c r="C196" s="168">
        <f>+F196-D196</f>
        <v>0</v>
      </c>
      <c r="D196" s="86"/>
      <c r="E196" s="86"/>
      <c r="F196" s="195"/>
      <c r="G196" s="94" t="s">
        <v>174</v>
      </c>
      <c r="H196" s="70">
        <v>20</v>
      </c>
      <c r="I196" s="58">
        <v>70</v>
      </c>
      <c r="J196" s="259" t="s">
        <v>15</v>
      </c>
      <c r="Q196" s="14"/>
      <c r="R196" s="14"/>
      <c r="S196" s="14"/>
      <c r="T196" s="14"/>
      <c r="U196" s="14"/>
      <c r="V196" s="14"/>
    </row>
    <row r="197" spans="1:22" ht="19.5" customHeight="1" thickBot="1">
      <c r="A197" s="86">
        <f>+E197-D197</f>
        <v>37885.38</v>
      </c>
      <c r="B197" s="168">
        <f>+C197-A197</f>
        <v>500000</v>
      </c>
      <c r="C197" s="168">
        <f>+F197-D197</f>
        <v>537885.38</v>
      </c>
      <c r="D197" s="121"/>
      <c r="E197" s="121">
        <v>37885.38</v>
      </c>
      <c r="F197" s="200">
        <v>537885.38</v>
      </c>
      <c r="G197" s="130" t="s">
        <v>175</v>
      </c>
      <c r="H197" s="73">
        <v>20</v>
      </c>
      <c r="I197" s="63">
        <v>70</v>
      </c>
      <c r="J197" s="263" t="s">
        <v>10</v>
      </c>
      <c r="Q197" s="14"/>
      <c r="R197" s="14"/>
      <c r="S197" s="14"/>
      <c r="T197" s="14"/>
      <c r="U197" s="14"/>
      <c r="V197" s="14"/>
    </row>
    <row r="198" spans="1:22" ht="19.5" customHeight="1" thickBot="1">
      <c r="A198" s="180">
        <f aca="true" t="shared" si="35" ref="A198:F198">SUM(A196:A197)</f>
        <v>37885.38</v>
      </c>
      <c r="B198" s="180">
        <f t="shared" si="35"/>
        <v>500000</v>
      </c>
      <c r="C198" s="180">
        <f t="shared" si="35"/>
        <v>537885.38</v>
      </c>
      <c r="D198" s="142">
        <f t="shared" si="35"/>
        <v>0</v>
      </c>
      <c r="E198" s="222">
        <f t="shared" si="35"/>
        <v>37885.38</v>
      </c>
      <c r="F198" s="222">
        <f t="shared" si="35"/>
        <v>537885.38</v>
      </c>
      <c r="G198" s="21" t="s">
        <v>176</v>
      </c>
      <c r="H198" s="127"/>
      <c r="I198" s="45"/>
      <c r="J198" s="270"/>
      <c r="Q198" s="14"/>
      <c r="R198" s="14"/>
      <c r="S198" s="14"/>
      <c r="T198" s="14"/>
      <c r="U198" s="14"/>
      <c r="V198" s="14"/>
    </row>
    <row r="199" spans="1:22" ht="19.5" customHeight="1">
      <c r="A199" s="108"/>
      <c r="B199" s="174"/>
      <c r="C199" s="174"/>
      <c r="D199" s="232"/>
      <c r="E199" s="232"/>
      <c r="F199" s="203"/>
      <c r="G199" s="141" t="s">
        <v>177</v>
      </c>
      <c r="H199" s="125"/>
      <c r="I199" s="135">
        <v>80</v>
      </c>
      <c r="J199" s="267"/>
      <c r="Q199" s="14"/>
      <c r="R199" s="14"/>
      <c r="S199" s="14"/>
      <c r="T199" s="14"/>
      <c r="U199" s="14"/>
      <c r="V199" s="14"/>
    </row>
    <row r="200" spans="1:22" ht="19.5" customHeight="1">
      <c r="A200" s="86">
        <f>+E200-D200</f>
        <v>0</v>
      </c>
      <c r="B200" s="168">
        <f>+C200-A200</f>
        <v>0</v>
      </c>
      <c r="C200" s="168">
        <f aca="true" t="shared" si="36" ref="C200:C207">+F200-D200</f>
        <v>0</v>
      </c>
      <c r="D200" s="90"/>
      <c r="E200" s="90"/>
      <c r="F200" s="195"/>
      <c r="G200" s="92" t="s">
        <v>291</v>
      </c>
      <c r="H200" s="70">
        <v>20</v>
      </c>
      <c r="I200" s="58">
        <v>80</v>
      </c>
      <c r="J200" s="276" t="s">
        <v>1</v>
      </c>
      <c r="Q200" s="14"/>
      <c r="R200" s="14"/>
      <c r="S200" s="14"/>
      <c r="T200" s="14"/>
      <c r="U200" s="14"/>
      <c r="V200" s="14"/>
    </row>
    <row r="201" spans="1:22" s="5" customFormat="1" ht="19.5" customHeight="1">
      <c r="A201" s="86">
        <f>+E201-D201</f>
        <v>0</v>
      </c>
      <c r="B201" s="168">
        <f>+C201-A201</f>
        <v>0</v>
      </c>
      <c r="C201" s="168">
        <f t="shared" si="36"/>
        <v>0</v>
      </c>
      <c r="D201" s="90"/>
      <c r="E201" s="90"/>
      <c r="F201" s="195"/>
      <c r="G201" s="117" t="s">
        <v>178</v>
      </c>
      <c r="H201" s="70">
        <v>20</v>
      </c>
      <c r="I201" s="58">
        <v>80</v>
      </c>
      <c r="J201" s="276" t="s">
        <v>10</v>
      </c>
      <c r="K201" s="6"/>
      <c r="L201" s="6"/>
      <c r="M201" s="6"/>
      <c r="N201" s="6"/>
      <c r="O201" s="6"/>
      <c r="P201" s="6"/>
      <c r="Q201" s="15"/>
      <c r="R201" s="15"/>
      <c r="S201" s="15"/>
      <c r="T201" s="15"/>
      <c r="U201" s="15"/>
      <c r="V201" s="15"/>
    </row>
    <row r="202" spans="1:22" ht="19.5" customHeight="1">
      <c r="A202" s="86"/>
      <c r="B202" s="168"/>
      <c r="C202" s="168"/>
      <c r="D202" s="90"/>
      <c r="E202" s="90"/>
      <c r="F202" s="197"/>
      <c r="G202" s="93" t="s">
        <v>179</v>
      </c>
      <c r="H202" s="70"/>
      <c r="I202" s="58"/>
      <c r="J202" s="259"/>
      <c r="Q202" s="14"/>
      <c r="R202" s="14"/>
      <c r="S202" s="14"/>
      <c r="T202" s="14"/>
      <c r="U202" s="14"/>
      <c r="V202" s="14"/>
    </row>
    <row r="203" spans="1:22" s="4" customFormat="1" ht="19.5" customHeight="1">
      <c r="A203" s="86">
        <f>+E203-D203</f>
        <v>0</v>
      </c>
      <c r="B203" s="168">
        <f>+C203-A203</f>
        <v>250000</v>
      </c>
      <c r="C203" s="168">
        <f t="shared" si="36"/>
        <v>250000</v>
      </c>
      <c r="D203" s="86"/>
      <c r="E203" s="86"/>
      <c r="F203" s="195">
        <v>250000</v>
      </c>
      <c r="G203" s="94" t="s">
        <v>180</v>
      </c>
      <c r="H203" s="70">
        <v>20</v>
      </c>
      <c r="I203" s="58">
        <v>80</v>
      </c>
      <c r="J203" s="259" t="s">
        <v>2</v>
      </c>
      <c r="K203" s="3"/>
      <c r="L203" s="3"/>
      <c r="M203" s="3"/>
      <c r="N203" s="3"/>
      <c r="O203" s="3"/>
      <c r="P203" s="3"/>
      <c r="Q203" s="14"/>
      <c r="R203" s="14"/>
      <c r="S203" s="14"/>
      <c r="T203" s="14"/>
      <c r="U203" s="14"/>
      <c r="V203" s="14"/>
    </row>
    <row r="204" spans="1:22" ht="19.5" customHeight="1">
      <c r="A204" s="86">
        <f>+E204-D204</f>
        <v>0</v>
      </c>
      <c r="B204" s="168">
        <f>+C204-A204</f>
        <v>24875.020000000004</v>
      </c>
      <c r="C204" s="168">
        <f t="shared" si="36"/>
        <v>24875.020000000004</v>
      </c>
      <c r="D204" s="86">
        <v>118894.83</v>
      </c>
      <c r="E204" s="86">
        <v>118894.83</v>
      </c>
      <c r="F204" s="195">
        <v>143769.85</v>
      </c>
      <c r="G204" s="94" t="s">
        <v>181</v>
      </c>
      <c r="H204" s="70">
        <v>20</v>
      </c>
      <c r="I204" s="58">
        <v>80</v>
      </c>
      <c r="J204" s="259" t="s">
        <v>3</v>
      </c>
      <c r="Q204" s="14"/>
      <c r="R204" s="14"/>
      <c r="S204" s="14"/>
      <c r="T204" s="14"/>
      <c r="U204" s="14"/>
      <c r="V204" s="14"/>
    </row>
    <row r="205" spans="1:22" ht="19.5" customHeight="1">
      <c r="A205" s="86">
        <f>+E205-D205</f>
        <v>0</v>
      </c>
      <c r="B205" s="168">
        <f>+C205-A205</f>
        <v>0</v>
      </c>
      <c r="C205" s="168">
        <f t="shared" si="36"/>
        <v>0</v>
      </c>
      <c r="D205" s="86"/>
      <c r="E205" s="86"/>
      <c r="F205" s="195"/>
      <c r="G205" s="94" t="s">
        <v>182</v>
      </c>
      <c r="H205" s="70">
        <v>20</v>
      </c>
      <c r="I205" s="58">
        <v>80</v>
      </c>
      <c r="J205" s="259" t="s">
        <v>4</v>
      </c>
      <c r="Q205" s="14"/>
      <c r="R205" s="14"/>
      <c r="S205" s="14"/>
      <c r="T205" s="14"/>
      <c r="U205" s="14"/>
      <c r="V205" s="14"/>
    </row>
    <row r="206" spans="1:22" ht="19.5" customHeight="1">
      <c r="A206" s="86"/>
      <c r="B206" s="168"/>
      <c r="C206" s="168"/>
      <c r="D206" s="86"/>
      <c r="E206" s="86"/>
      <c r="F206" s="195"/>
      <c r="G206" s="93" t="s">
        <v>183</v>
      </c>
      <c r="H206" s="70"/>
      <c r="I206" s="58"/>
      <c r="J206" s="260"/>
      <c r="Q206" s="14"/>
      <c r="R206" s="14"/>
      <c r="S206" s="14"/>
      <c r="T206" s="14"/>
      <c r="U206" s="14"/>
      <c r="V206" s="14"/>
    </row>
    <row r="207" spans="1:22" s="4" customFormat="1" ht="19.5" customHeight="1" thickBot="1">
      <c r="A207" s="86">
        <f>+E207-D207</f>
        <v>0</v>
      </c>
      <c r="B207" s="168">
        <f>+C207-A207</f>
        <v>0</v>
      </c>
      <c r="C207" s="168">
        <f t="shared" si="36"/>
        <v>0</v>
      </c>
      <c r="D207" s="121"/>
      <c r="E207" s="121"/>
      <c r="F207" s="200"/>
      <c r="G207" s="130" t="s">
        <v>184</v>
      </c>
      <c r="H207" s="73">
        <v>20</v>
      </c>
      <c r="I207" s="63">
        <v>80</v>
      </c>
      <c r="J207" s="277" t="s">
        <v>260</v>
      </c>
      <c r="K207" s="3"/>
      <c r="L207" s="3"/>
      <c r="M207" s="3"/>
      <c r="N207" s="3"/>
      <c r="O207" s="3"/>
      <c r="P207" s="3"/>
      <c r="Q207" s="14"/>
      <c r="R207" s="14"/>
      <c r="S207" s="14"/>
      <c r="T207" s="14"/>
      <c r="U207" s="14"/>
      <c r="V207" s="14"/>
    </row>
    <row r="208" spans="1:22" ht="19.5" customHeight="1" thickBot="1">
      <c r="A208" s="180">
        <f aca="true" t="shared" si="37" ref="A208:F208">SUM(A200:A207)</f>
        <v>0</v>
      </c>
      <c r="B208" s="180">
        <f t="shared" si="37"/>
        <v>274875.02</v>
      </c>
      <c r="C208" s="180">
        <f t="shared" si="37"/>
        <v>274875.02</v>
      </c>
      <c r="D208" s="142">
        <f t="shared" si="37"/>
        <v>118894.83</v>
      </c>
      <c r="E208" s="222">
        <f t="shared" si="37"/>
        <v>118894.83</v>
      </c>
      <c r="F208" s="222">
        <f t="shared" si="37"/>
        <v>393769.85</v>
      </c>
      <c r="G208" s="21" t="s">
        <v>185</v>
      </c>
      <c r="H208" s="127"/>
      <c r="I208" s="45"/>
      <c r="J208" s="275"/>
      <c r="Q208" s="14"/>
      <c r="R208" s="14"/>
      <c r="S208" s="14"/>
      <c r="T208" s="14"/>
      <c r="U208" s="14"/>
      <c r="V208" s="14"/>
    </row>
    <row r="209" spans="1:22" s="3" customFormat="1" ht="19.5" customHeight="1">
      <c r="A209" s="108"/>
      <c r="B209" s="174"/>
      <c r="C209" s="174"/>
      <c r="D209" s="232"/>
      <c r="E209" s="232"/>
      <c r="F209" s="203"/>
      <c r="G209" s="148" t="s">
        <v>283</v>
      </c>
      <c r="H209" s="125"/>
      <c r="I209" s="126"/>
      <c r="J209" s="265"/>
      <c r="Q209" s="14"/>
      <c r="R209" s="14"/>
      <c r="S209" s="14"/>
      <c r="T209" s="14"/>
      <c r="U209" s="14"/>
      <c r="V209" s="14"/>
    </row>
    <row r="210" spans="1:22" s="3" customFormat="1" ht="19.5" customHeight="1">
      <c r="A210" s="98"/>
      <c r="B210" s="171"/>
      <c r="C210" s="171"/>
      <c r="D210" s="90"/>
      <c r="E210" s="90"/>
      <c r="F210" s="204"/>
      <c r="G210" s="99" t="s">
        <v>284</v>
      </c>
      <c r="H210" s="70"/>
      <c r="I210" s="59">
        <v>90</v>
      </c>
      <c r="J210" s="260"/>
      <c r="Q210" s="14"/>
      <c r="R210" s="14"/>
      <c r="S210" s="14"/>
      <c r="T210" s="14"/>
      <c r="U210" s="14"/>
      <c r="V210" s="14"/>
    </row>
    <row r="211" spans="1:22" s="3" customFormat="1" ht="19.5" customHeight="1">
      <c r="A211" s="86">
        <f>+E211-D211</f>
        <v>0</v>
      </c>
      <c r="B211" s="168">
        <f>+C211-A211</f>
        <v>0</v>
      </c>
      <c r="C211" s="168">
        <f>+F211-D211</f>
        <v>0</v>
      </c>
      <c r="D211" s="90"/>
      <c r="E211" s="90"/>
      <c r="F211" s="195"/>
      <c r="G211" s="118" t="s">
        <v>285</v>
      </c>
      <c r="H211" s="70">
        <v>20</v>
      </c>
      <c r="I211" s="58">
        <v>90</v>
      </c>
      <c r="J211" s="259" t="s">
        <v>1</v>
      </c>
      <c r="Q211" s="14"/>
      <c r="R211" s="14"/>
      <c r="S211" s="14"/>
      <c r="T211" s="14"/>
      <c r="U211" s="14"/>
      <c r="V211" s="14"/>
    </row>
    <row r="212" spans="1:22" ht="19.5" customHeight="1">
      <c r="A212" s="124"/>
      <c r="B212" s="313"/>
      <c r="C212" s="313"/>
      <c r="D212" s="124"/>
      <c r="E212" s="124"/>
      <c r="F212" s="198"/>
      <c r="G212" s="314" t="s">
        <v>186</v>
      </c>
      <c r="H212" s="73"/>
      <c r="I212" s="63"/>
      <c r="J212" s="277"/>
      <c r="Q212" s="14"/>
      <c r="R212" s="14"/>
      <c r="S212" s="14"/>
      <c r="T212" s="14"/>
      <c r="U212" s="14"/>
      <c r="V212" s="14"/>
    </row>
    <row r="213" spans="1:22" s="4" customFormat="1" ht="19.5" customHeight="1">
      <c r="A213" s="131"/>
      <c r="B213" s="187">
        <f>+C213-A213</f>
        <v>0</v>
      </c>
      <c r="C213" s="187">
        <f>+F213-D213</f>
        <v>0</v>
      </c>
      <c r="D213" s="131"/>
      <c r="E213" s="131"/>
      <c r="F213" s="205"/>
      <c r="G213" s="209" t="s">
        <v>277</v>
      </c>
      <c r="H213" s="125">
        <v>20</v>
      </c>
      <c r="I213" s="126">
        <v>90</v>
      </c>
      <c r="J213" s="267" t="s">
        <v>6</v>
      </c>
      <c r="K213" s="3"/>
      <c r="L213" s="3"/>
      <c r="M213" s="3"/>
      <c r="N213" s="3"/>
      <c r="O213" s="3"/>
      <c r="P213" s="3"/>
      <c r="Q213" s="14"/>
      <c r="R213" s="14"/>
      <c r="S213" s="14"/>
      <c r="T213" s="14"/>
      <c r="U213" s="14"/>
      <c r="V213" s="14"/>
    </row>
    <row r="214" spans="1:22" ht="19.5" customHeight="1" thickBot="1">
      <c r="A214" s="86">
        <f>+E214-D214</f>
        <v>0</v>
      </c>
      <c r="B214" s="168">
        <f>+C214-A214</f>
        <v>0</v>
      </c>
      <c r="C214" s="168">
        <f>+F214-D214</f>
        <v>0</v>
      </c>
      <c r="D214" s="121"/>
      <c r="E214" s="121"/>
      <c r="F214" s="200"/>
      <c r="G214" s="130" t="s">
        <v>187</v>
      </c>
      <c r="H214" s="73">
        <v>20</v>
      </c>
      <c r="I214" s="63">
        <v>90</v>
      </c>
      <c r="J214" s="263" t="s">
        <v>9</v>
      </c>
      <c r="K214" s="11"/>
      <c r="Q214" s="14"/>
      <c r="R214" s="14"/>
      <c r="S214" s="14"/>
      <c r="T214" s="14"/>
      <c r="U214" s="14"/>
      <c r="V214" s="14"/>
    </row>
    <row r="215" spans="1:22" ht="19.5" customHeight="1" thickBot="1">
      <c r="A215" s="180">
        <f aca="true" t="shared" si="38" ref="A215:F215">SUM(A211:A214)</f>
        <v>0</v>
      </c>
      <c r="B215" s="180">
        <f t="shared" si="38"/>
        <v>0</v>
      </c>
      <c r="C215" s="180">
        <f t="shared" si="38"/>
        <v>0</v>
      </c>
      <c r="D215" s="142">
        <f t="shared" si="38"/>
        <v>0</v>
      </c>
      <c r="E215" s="222">
        <f t="shared" si="38"/>
        <v>0</v>
      </c>
      <c r="F215" s="222">
        <f t="shared" si="38"/>
        <v>0</v>
      </c>
      <c r="G215" s="21" t="s">
        <v>289</v>
      </c>
      <c r="H215" s="324"/>
      <c r="I215" s="325"/>
      <c r="J215" s="278"/>
      <c r="K215" s="23" t="e">
        <f>+#REF!+#REF!+#REF!+#REF!+#REF!+#REF!+#REF!+#REF!</f>
        <v>#REF!</v>
      </c>
      <c r="Q215" s="14"/>
      <c r="R215" s="14"/>
      <c r="S215" s="14"/>
      <c r="T215" s="14"/>
      <c r="U215" s="14"/>
      <c r="V215" s="14"/>
    </row>
    <row r="216" spans="1:22" ht="19.5" customHeight="1" thickBot="1">
      <c r="A216" s="227">
        <f aca="true" t="shared" si="39" ref="A216:F216">+A163+A170+A181+A192+A198+A208+A215+A186+A189</f>
        <v>12199747.190000001</v>
      </c>
      <c r="B216" s="227">
        <f t="shared" si="39"/>
        <v>3471929.18</v>
      </c>
      <c r="C216" s="227">
        <f t="shared" si="39"/>
        <v>15671676.370000001</v>
      </c>
      <c r="D216" s="227">
        <f t="shared" si="39"/>
        <v>19677306.5</v>
      </c>
      <c r="E216" s="227">
        <f t="shared" si="39"/>
        <v>31877053.689999998</v>
      </c>
      <c r="F216" s="227">
        <f t="shared" si="39"/>
        <v>35348982.870000005</v>
      </c>
      <c r="G216" s="152" t="s">
        <v>188</v>
      </c>
      <c r="H216" s="396"/>
      <c r="I216" s="397"/>
      <c r="J216" s="398"/>
      <c r="Q216" s="14"/>
      <c r="R216" s="14"/>
      <c r="S216" s="14"/>
      <c r="T216" s="14"/>
      <c r="U216" s="14"/>
      <c r="V216" s="14"/>
    </row>
    <row r="217" spans="1:22" ht="19.5" customHeight="1">
      <c r="A217" s="158"/>
      <c r="B217" s="184"/>
      <c r="C217" s="184"/>
      <c r="D217" s="214"/>
      <c r="E217" s="214"/>
      <c r="F217" s="228"/>
      <c r="G217" s="159" t="s">
        <v>189</v>
      </c>
      <c r="H217" s="74">
        <v>30</v>
      </c>
      <c r="I217" s="61" t="s">
        <v>8</v>
      </c>
      <c r="J217" s="269"/>
      <c r="Q217" s="14"/>
      <c r="R217" s="14"/>
      <c r="S217" s="14"/>
      <c r="T217" s="14"/>
      <c r="U217" s="14"/>
      <c r="V217" s="14"/>
    </row>
    <row r="218" spans="1:22" ht="19.5" customHeight="1">
      <c r="A218" s="98"/>
      <c r="B218" s="171"/>
      <c r="C218" s="171"/>
      <c r="D218" s="90"/>
      <c r="E218" s="90"/>
      <c r="F218" s="204"/>
      <c r="G218" s="93" t="s">
        <v>190</v>
      </c>
      <c r="H218" s="70"/>
      <c r="I218" s="58"/>
      <c r="J218" s="260"/>
      <c r="Q218" s="14"/>
      <c r="R218" s="14"/>
      <c r="S218" s="14"/>
      <c r="T218" s="14"/>
      <c r="U218" s="14"/>
      <c r="V218" s="14"/>
    </row>
    <row r="219" spans="1:22" ht="30.75" customHeight="1" thickBot="1">
      <c r="A219" s="163"/>
      <c r="B219" s="307"/>
      <c r="C219" s="307"/>
      <c r="D219" s="211"/>
      <c r="E219" s="211"/>
      <c r="F219" s="213"/>
      <c r="G219" s="312" t="s">
        <v>191</v>
      </c>
      <c r="H219" s="71"/>
      <c r="I219" s="66">
        <v>10</v>
      </c>
      <c r="J219" s="268"/>
      <c r="Q219" s="14"/>
      <c r="R219" s="14"/>
      <c r="S219" s="14"/>
      <c r="T219" s="14"/>
      <c r="U219" s="14"/>
      <c r="V219" s="14"/>
    </row>
    <row r="220" spans="1:22" ht="19.5" customHeight="1">
      <c r="A220" s="161">
        <f aca="true" t="shared" si="40" ref="A220:A227">+E220-D220</f>
        <v>0</v>
      </c>
      <c r="B220" s="249">
        <f aca="true" t="shared" si="41" ref="B220:B227">+C220-A220</f>
        <v>200000</v>
      </c>
      <c r="C220" s="249">
        <f aca="true" t="shared" si="42" ref="C220:C237">+F220-D220</f>
        <v>200000</v>
      </c>
      <c r="D220" s="161"/>
      <c r="E220" s="161"/>
      <c r="F220" s="199">
        <v>200000</v>
      </c>
      <c r="G220" s="315" t="s">
        <v>192</v>
      </c>
      <c r="H220" s="75">
        <v>30</v>
      </c>
      <c r="I220" s="61">
        <v>10</v>
      </c>
      <c r="J220" s="262" t="s">
        <v>1</v>
      </c>
      <c r="Q220" s="14"/>
      <c r="R220" s="14"/>
      <c r="S220" s="14"/>
      <c r="T220" s="14"/>
      <c r="U220" s="14"/>
      <c r="V220" s="14"/>
    </row>
    <row r="221" spans="1:22" ht="19.5" customHeight="1">
      <c r="A221" s="86">
        <f t="shared" si="40"/>
        <v>0</v>
      </c>
      <c r="B221" s="168">
        <f t="shared" si="41"/>
        <v>100000</v>
      </c>
      <c r="C221" s="168">
        <f t="shared" si="42"/>
        <v>100000</v>
      </c>
      <c r="D221" s="86"/>
      <c r="E221" s="86"/>
      <c r="F221" s="195">
        <v>100000</v>
      </c>
      <c r="G221" s="87" t="s">
        <v>193</v>
      </c>
      <c r="H221" s="70">
        <v>30</v>
      </c>
      <c r="I221" s="58">
        <v>10</v>
      </c>
      <c r="J221" s="259" t="s">
        <v>14</v>
      </c>
      <c r="Q221" s="14"/>
      <c r="R221" s="14"/>
      <c r="S221" s="14"/>
      <c r="T221" s="14"/>
      <c r="U221" s="14"/>
      <c r="V221" s="14"/>
    </row>
    <row r="222" spans="1:22" ht="19.5" customHeight="1">
      <c r="A222" s="86">
        <f t="shared" si="40"/>
        <v>0</v>
      </c>
      <c r="B222" s="168">
        <f t="shared" si="41"/>
        <v>5000</v>
      </c>
      <c r="C222" s="168">
        <f t="shared" si="42"/>
        <v>5000</v>
      </c>
      <c r="D222" s="86"/>
      <c r="E222" s="86"/>
      <c r="F222" s="195">
        <v>5000</v>
      </c>
      <c r="G222" s="87" t="s">
        <v>194</v>
      </c>
      <c r="H222" s="70">
        <v>30</v>
      </c>
      <c r="I222" s="58">
        <v>10</v>
      </c>
      <c r="J222" s="259" t="s">
        <v>15</v>
      </c>
      <c r="Q222" s="14"/>
      <c r="R222" s="14"/>
      <c r="S222" s="14"/>
      <c r="T222" s="14"/>
      <c r="U222" s="14"/>
      <c r="V222" s="14"/>
    </row>
    <row r="223" spans="1:22" ht="19.5" customHeight="1">
      <c r="A223" s="86">
        <f t="shared" si="40"/>
        <v>1095890.4</v>
      </c>
      <c r="B223" s="168">
        <f t="shared" si="41"/>
        <v>4109.600000000093</v>
      </c>
      <c r="C223" s="168">
        <f t="shared" si="42"/>
        <v>1100000</v>
      </c>
      <c r="D223" s="86"/>
      <c r="E223" s="86">
        <v>1095890.4</v>
      </c>
      <c r="F223" s="195">
        <v>1100000</v>
      </c>
      <c r="G223" s="87" t="s">
        <v>195</v>
      </c>
      <c r="H223" s="70">
        <v>30</v>
      </c>
      <c r="I223" s="58">
        <v>10</v>
      </c>
      <c r="J223" s="259" t="s">
        <v>10</v>
      </c>
      <c r="Q223" s="14"/>
      <c r="R223" s="14"/>
      <c r="S223" s="14"/>
      <c r="T223" s="14"/>
      <c r="U223" s="14"/>
      <c r="V223" s="14"/>
    </row>
    <row r="224" spans="1:22" ht="19.5" customHeight="1">
      <c r="A224" s="86">
        <f t="shared" si="40"/>
        <v>0</v>
      </c>
      <c r="B224" s="168">
        <f t="shared" si="41"/>
        <v>200000</v>
      </c>
      <c r="C224" s="168">
        <f t="shared" si="42"/>
        <v>200000</v>
      </c>
      <c r="D224" s="86"/>
      <c r="E224" s="86"/>
      <c r="F224" s="195">
        <v>200000</v>
      </c>
      <c r="G224" s="87" t="s">
        <v>196</v>
      </c>
      <c r="H224" s="70">
        <v>30</v>
      </c>
      <c r="I224" s="58">
        <v>10</v>
      </c>
      <c r="J224" s="259" t="s">
        <v>19</v>
      </c>
      <c r="K224" s="17"/>
      <c r="Q224" s="14"/>
      <c r="R224" s="14"/>
      <c r="S224" s="14"/>
      <c r="T224" s="14"/>
      <c r="U224" s="14"/>
      <c r="V224" s="14"/>
    </row>
    <row r="225" spans="1:22" s="4" customFormat="1" ht="19.5" customHeight="1">
      <c r="A225" s="86">
        <f t="shared" si="40"/>
        <v>471827.96</v>
      </c>
      <c r="B225" s="168">
        <f t="shared" si="41"/>
        <v>28172.03999999998</v>
      </c>
      <c r="C225" s="168">
        <f t="shared" si="42"/>
        <v>500000</v>
      </c>
      <c r="D225" s="86"/>
      <c r="E225" s="86">
        <v>471827.96</v>
      </c>
      <c r="F225" s="195">
        <v>500000</v>
      </c>
      <c r="G225" s="87" t="s">
        <v>180</v>
      </c>
      <c r="H225" s="70">
        <v>30</v>
      </c>
      <c r="I225" s="58">
        <v>10</v>
      </c>
      <c r="J225" s="259" t="s">
        <v>20</v>
      </c>
      <c r="K225" s="3"/>
      <c r="L225" s="3"/>
      <c r="M225" s="3"/>
      <c r="N225" s="3"/>
      <c r="O225" s="3"/>
      <c r="P225" s="3"/>
      <c r="Q225" s="14"/>
      <c r="R225" s="14"/>
      <c r="S225" s="14"/>
      <c r="T225" s="14"/>
      <c r="U225" s="14"/>
      <c r="V225" s="14"/>
    </row>
    <row r="226" spans="1:22" ht="19.5" customHeight="1">
      <c r="A226" s="86">
        <f t="shared" si="40"/>
        <v>0</v>
      </c>
      <c r="B226" s="168">
        <f t="shared" si="41"/>
        <v>50000</v>
      </c>
      <c r="C226" s="168">
        <f t="shared" si="42"/>
        <v>50000</v>
      </c>
      <c r="D226" s="86"/>
      <c r="E226" s="86"/>
      <c r="F226" s="195">
        <v>50000</v>
      </c>
      <c r="G226" s="87" t="s">
        <v>197</v>
      </c>
      <c r="H226" s="70">
        <v>30</v>
      </c>
      <c r="I226" s="58">
        <v>10</v>
      </c>
      <c r="J226" s="259" t="s">
        <v>21</v>
      </c>
      <c r="Q226" s="14"/>
      <c r="R226" s="14"/>
      <c r="S226" s="14"/>
      <c r="T226" s="14"/>
      <c r="U226" s="14"/>
      <c r="V226" s="14"/>
    </row>
    <row r="227" spans="1:22" ht="19.5" customHeight="1">
      <c r="A227" s="86">
        <f t="shared" si="40"/>
        <v>0</v>
      </c>
      <c r="B227" s="168">
        <f t="shared" si="41"/>
        <v>0</v>
      </c>
      <c r="C227" s="168">
        <f t="shared" si="42"/>
        <v>0</v>
      </c>
      <c r="D227" s="86"/>
      <c r="E227" s="86"/>
      <c r="F227" s="195"/>
      <c r="G227" s="94"/>
      <c r="H227" s="70"/>
      <c r="I227" s="58"/>
      <c r="J227" s="259"/>
      <c r="Q227" s="14"/>
      <c r="R227" s="14"/>
      <c r="S227" s="14"/>
      <c r="T227" s="14"/>
      <c r="U227" s="14"/>
      <c r="V227" s="14"/>
    </row>
    <row r="228" spans="1:22" ht="19.5" customHeight="1">
      <c r="A228" s="86"/>
      <c r="B228" s="168"/>
      <c r="C228" s="168"/>
      <c r="D228" s="86"/>
      <c r="E228" s="86"/>
      <c r="F228" s="195"/>
      <c r="G228" s="93" t="s">
        <v>198</v>
      </c>
      <c r="H228" s="70"/>
      <c r="I228" s="58"/>
      <c r="J228" s="260"/>
      <c r="Q228" s="14"/>
      <c r="R228" s="14"/>
      <c r="S228" s="14"/>
      <c r="T228" s="14"/>
      <c r="U228" s="14"/>
      <c r="V228" s="14"/>
    </row>
    <row r="229" spans="1:22" s="4" customFormat="1" ht="25.5" customHeight="1">
      <c r="A229" s="86">
        <f aca="true" t="shared" si="43" ref="A229:A237">+E229-D229</f>
        <v>2324650.51</v>
      </c>
      <c r="B229" s="168">
        <f aca="true" t="shared" si="44" ref="B229:B237">+C229-A229</f>
        <v>1262330.6099999994</v>
      </c>
      <c r="C229" s="168">
        <f t="shared" si="42"/>
        <v>3586981.119999999</v>
      </c>
      <c r="D229" s="86">
        <v>15213018.88</v>
      </c>
      <c r="E229" s="86">
        <v>17537669.39</v>
      </c>
      <c r="F229" s="195">
        <v>18800000</v>
      </c>
      <c r="G229" s="94" t="s">
        <v>199</v>
      </c>
      <c r="H229" s="70">
        <v>30</v>
      </c>
      <c r="I229" s="58">
        <v>10</v>
      </c>
      <c r="J229" s="260" t="s">
        <v>5</v>
      </c>
      <c r="K229" s="3"/>
      <c r="L229" s="3"/>
      <c r="M229" s="3"/>
      <c r="N229" s="3"/>
      <c r="O229" s="3"/>
      <c r="P229" s="3"/>
      <c r="Q229" s="14"/>
      <c r="R229" s="14"/>
      <c r="S229" s="14"/>
      <c r="T229" s="14"/>
      <c r="U229" s="14"/>
      <c r="V229" s="14"/>
    </row>
    <row r="230" spans="1:22" ht="30.75" customHeight="1">
      <c r="A230" s="86">
        <f t="shared" si="43"/>
        <v>0</v>
      </c>
      <c r="B230" s="168">
        <f t="shared" si="44"/>
        <v>0</v>
      </c>
      <c r="C230" s="168">
        <f t="shared" si="42"/>
        <v>0</v>
      </c>
      <c r="D230" s="86"/>
      <c r="E230" s="86"/>
      <c r="F230" s="195"/>
      <c r="G230" s="94" t="s">
        <v>297</v>
      </c>
      <c r="H230" s="70">
        <v>30</v>
      </c>
      <c r="I230" s="58">
        <v>10</v>
      </c>
      <c r="J230" s="260" t="s">
        <v>6</v>
      </c>
      <c r="Q230" s="14"/>
      <c r="R230" s="14"/>
      <c r="S230" s="14"/>
      <c r="T230" s="14"/>
      <c r="U230" s="14"/>
      <c r="V230" s="14"/>
    </row>
    <row r="231" spans="1:22" ht="19.5" customHeight="1">
      <c r="A231" s="86">
        <f t="shared" si="43"/>
        <v>56066.340000000084</v>
      </c>
      <c r="B231" s="168">
        <f t="shared" si="44"/>
        <v>85597.51000000001</v>
      </c>
      <c r="C231" s="168">
        <f t="shared" si="42"/>
        <v>141663.8500000001</v>
      </c>
      <c r="D231" s="86">
        <v>640084.2</v>
      </c>
      <c r="E231" s="86">
        <v>696150.54</v>
      </c>
      <c r="F231" s="195">
        <v>781748.05</v>
      </c>
      <c r="G231" s="87" t="s">
        <v>300</v>
      </c>
      <c r="H231" s="77">
        <v>30</v>
      </c>
      <c r="I231" s="62">
        <v>10</v>
      </c>
      <c r="J231" s="279" t="s">
        <v>7</v>
      </c>
      <c r="Q231" s="14"/>
      <c r="R231" s="14"/>
      <c r="S231" s="14"/>
      <c r="T231" s="14"/>
      <c r="U231" s="14"/>
      <c r="V231" s="14"/>
    </row>
    <row r="232" spans="1:22" s="4" customFormat="1" ht="19.5" customHeight="1">
      <c r="A232" s="86">
        <f t="shared" si="43"/>
        <v>14423416.499999998</v>
      </c>
      <c r="B232" s="168">
        <f t="shared" si="44"/>
        <v>4042901.750000002</v>
      </c>
      <c r="C232" s="168">
        <f t="shared" si="42"/>
        <v>18466318.25</v>
      </c>
      <c r="D232" s="86">
        <v>4010164.72</v>
      </c>
      <c r="E232" s="86">
        <v>18433581.22</v>
      </c>
      <c r="F232" s="195">
        <v>22476482.97</v>
      </c>
      <c r="G232" s="87" t="s">
        <v>200</v>
      </c>
      <c r="H232" s="70">
        <v>30</v>
      </c>
      <c r="I232" s="58">
        <v>10</v>
      </c>
      <c r="J232" s="259" t="s">
        <v>16</v>
      </c>
      <c r="K232" s="3"/>
      <c r="L232" s="3"/>
      <c r="M232" s="3"/>
      <c r="N232" s="3"/>
      <c r="O232" s="3"/>
      <c r="P232" s="3"/>
      <c r="Q232" s="14"/>
      <c r="R232" s="14"/>
      <c r="S232" s="14"/>
      <c r="T232" s="14"/>
      <c r="U232" s="14"/>
      <c r="V232" s="14"/>
    </row>
    <row r="233" spans="1:22" s="4" customFormat="1" ht="19.5" customHeight="1">
      <c r="A233" s="86">
        <f t="shared" si="43"/>
        <v>0</v>
      </c>
      <c r="B233" s="168">
        <f t="shared" si="44"/>
        <v>1131114.0700000003</v>
      </c>
      <c r="C233" s="168">
        <f t="shared" si="42"/>
        <v>1131114.0700000003</v>
      </c>
      <c r="D233" s="86">
        <v>981873.07</v>
      </c>
      <c r="E233" s="86">
        <v>981873.07</v>
      </c>
      <c r="F233" s="195">
        <v>2112987.14</v>
      </c>
      <c r="G233" s="87" t="s">
        <v>201</v>
      </c>
      <c r="H233" s="70">
        <v>30</v>
      </c>
      <c r="I233" s="58">
        <v>10</v>
      </c>
      <c r="J233" s="259" t="s">
        <v>17</v>
      </c>
      <c r="K233" s="3"/>
      <c r="L233" s="3"/>
      <c r="M233" s="3"/>
      <c r="N233" s="3"/>
      <c r="O233" s="3"/>
      <c r="P233" s="3"/>
      <c r="Q233" s="14"/>
      <c r="R233" s="14"/>
      <c r="S233" s="14"/>
      <c r="T233" s="14"/>
      <c r="U233" s="14"/>
      <c r="V233" s="14"/>
    </row>
    <row r="234" spans="1:22" s="4" customFormat="1" ht="19.5" customHeight="1">
      <c r="A234" s="86">
        <f t="shared" si="43"/>
        <v>0</v>
      </c>
      <c r="B234" s="168">
        <f t="shared" si="44"/>
        <v>658178.4</v>
      </c>
      <c r="C234" s="168">
        <f t="shared" si="42"/>
        <v>658178.4</v>
      </c>
      <c r="D234" s="86">
        <v>201889.23</v>
      </c>
      <c r="E234" s="86">
        <v>201889.23</v>
      </c>
      <c r="F234" s="195">
        <v>860067.63</v>
      </c>
      <c r="G234" s="87" t="s">
        <v>202</v>
      </c>
      <c r="H234" s="70">
        <v>30</v>
      </c>
      <c r="I234" s="58">
        <v>10</v>
      </c>
      <c r="J234" s="259" t="s">
        <v>271</v>
      </c>
      <c r="K234" s="3"/>
      <c r="L234" s="3"/>
      <c r="M234" s="3"/>
      <c r="N234" s="3"/>
      <c r="O234" s="3"/>
      <c r="P234" s="3"/>
      <c r="Q234" s="14"/>
      <c r="R234" s="14"/>
      <c r="S234" s="14"/>
      <c r="T234" s="14"/>
      <c r="U234" s="14"/>
      <c r="V234" s="14"/>
    </row>
    <row r="235" spans="1:22" ht="19.5" customHeight="1">
      <c r="A235" s="86">
        <f t="shared" si="43"/>
        <v>0</v>
      </c>
      <c r="B235" s="168">
        <f t="shared" si="44"/>
        <v>0</v>
      </c>
      <c r="C235" s="168">
        <f t="shared" si="42"/>
        <v>0</v>
      </c>
      <c r="D235" s="86"/>
      <c r="E235" s="86"/>
      <c r="F235" s="195"/>
      <c r="G235" s="87" t="s">
        <v>203</v>
      </c>
      <c r="H235" s="70">
        <v>30</v>
      </c>
      <c r="I235" s="58">
        <v>10</v>
      </c>
      <c r="J235" s="259" t="s">
        <v>272</v>
      </c>
      <c r="Q235" s="14"/>
      <c r="R235" s="14"/>
      <c r="S235" s="14"/>
      <c r="T235" s="14"/>
      <c r="U235" s="14"/>
      <c r="V235" s="14"/>
    </row>
    <row r="236" spans="1:22" ht="19.5" customHeight="1">
      <c r="A236" s="86">
        <f t="shared" si="43"/>
        <v>0</v>
      </c>
      <c r="B236" s="168">
        <f t="shared" si="44"/>
        <v>0</v>
      </c>
      <c r="C236" s="168">
        <f t="shared" si="42"/>
        <v>0</v>
      </c>
      <c r="D236" s="86"/>
      <c r="E236" s="86"/>
      <c r="F236" s="195"/>
      <c r="G236" s="87" t="s">
        <v>204</v>
      </c>
      <c r="H236" s="70">
        <v>30</v>
      </c>
      <c r="I236" s="58">
        <v>10</v>
      </c>
      <c r="J236" s="259" t="s">
        <v>23</v>
      </c>
      <c r="Q236" s="14"/>
      <c r="R236" s="14"/>
      <c r="S236" s="14"/>
      <c r="T236" s="14"/>
      <c r="U236" s="14"/>
      <c r="V236" s="14"/>
    </row>
    <row r="237" spans="1:22" s="4" customFormat="1" ht="19.5" customHeight="1" thickBot="1">
      <c r="A237" s="86">
        <f t="shared" si="43"/>
        <v>0</v>
      </c>
      <c r="B237" s="168">
        <f t="shared" si="44"/>
        <v>1151393.5999999999</v>
      </c>
      <c r="C237" s="168">
        <f t="shared" si="42"/>
        <v>1151393.5999999999</v>
      </c>
      <c r="D237" s="121">
        <v>1446074.24</v>
      </c>
      <c r="E237" s="121">
        <v>1446074.24</v>
      </c>
      <c r="F237" s="200">
        <v>2597467.84</v>
      </c>
      <c r="G237" s="122" t="s">
        <v>205</v>
      </c>
      <c r="H237" s="73">
        <v>30</v>
      </c>
      <c r="I237" s="63">
        <v>10</v>
      </c>
      <c r="J237" s="280" t="s">
        <v>274</v>
      </c>
      <c r="K237" s="3"/>
      <c r="L237" s="3"/>
      <c r="M237" s="3"/>
      <c r="N237" s="3"/>
      <c r="O237" s="3"/>
      <c r="P237" s="3"/>
      <c r="Q237" s="14"/>
      <c r="R237" s="14"/>
      <c r="S237" s="14"/>
      <c r="T237" s="14"/>
      <c r="U237" s="14"/>
      <c r="V237" s="14"/>
    </row>
    <row r="238" spans="1:22" ht="19.5" customHeight="1" thickBot="1">
      <c r="A238" s="185">
        <f aca="true" t="shared" si="45" ref="A238:F238">SUM(A220:A237)</f>
        <v>18371851.709999997</v>
      </c>
      <c r="B238" s="185">
        <f t="shared" si="45"/>
        <v>8918797.580000002</v>
      </c>
      <c r="C238" s="185">
        <f t="shared" si="45"/>
        <v>27290649.29</v>
      </c>
      <c r="D238" s="153">
        <f t="shared" si="45"/>
        <v>22493104.34</v>
      </c>
      <c r="E238" s="229">
        <f t="shared" si="45"/>
        <v>40864956.05</v>
      </c>
      <c r="F238" s="229">
        <f t="shared" si="45"/>
        <v>49783753.629999995</v>
      </c>
      <c r="G238" s="21" t="s">
        <v>206</v>
      </c>
      <c r="H238" s="127"/>
      <c r="I238" s="45"/>
      <c r="J238" s="251"/>
      <c r="Q238" s="14"/>
      <c r="R238" s="14"/>
      <c r="S238" s="14"/>
      <c r="T238" s="14"/>
      <c r="U238" s="14"/>
      <c r="V238" s="14"/>
    </row>
    <row r="239" spans="1:22" ht="19.5" customHeight="1">
      <c r="A239" s="55"/>
      <c r="B239" s="175"/>
      <c r="C239" s="175"/>
      <c r="D239" s="55"/>
      <c r="E239" s="55"/>
      <c r="F239" s="202"/>
      <c r="G239" s="56" t="s">
        <v>207</v>
      </c>
      <c r="H239" s="125"/>
      <c r="I239" s="126"/>
      <c r="J239" s="281"/>
      <c r="Q239" s="14"/>
      <c r="R239" s="14"/>
      <c r="S239" s="14"/>
      <c r="T239" s="14"/>
      <c r="U239" s="14"/>
      <c r="V239" s="14"/>
    </row>
    <row r="240" spans="1:22" ht="19.5" customHeight="1">
      <c r="A240" s="320"/>
      <c r="B240" s="321"/>
      <c r="C240" s="321"/>
      <c r="D240" s="320"/>
      <c r="E240" s="320"/>
      <c r="F240" s="322"/>
      <c r="G240" s="242" t="s">
        <v>208</v>
      </c>
      <c r="H240" s="73"/>
      <c r="I240" s="156">
        <v>20</v>
      </c>
      <c r="J240" s="284"/>
      <c r="Q240" s="14"/>
      <c r="R240" s="14"/>
      <c r="S240" s="14"/>
      <c r="T240" s="14"/>
      <c r="U240" s="14"/>
      <c r="V240" s="14"/>
    </row>
    <row r="241" spans="1:22" ht="19.5" customHeight="1">
      <c r="A241" s="86">
        <f>+E241-D241</f>
        <v>0</v>
      </c>
      <c r="B241" s="187">
        <f>+C241-A241</f>
        <v>0</v>
      </c>
      <c r="C241" s="187">
        <f>+F241-D241</f>
        <v>0</v>
      </c>
      <c r="D241" s="316"/>
      <c r="E241" s="316"/>
      <c r="F241" s="317"/>
      <c r="G241" s="318" t="s">
        <v>209</v>
      </c>
      <c r="H241" s="125">
        <v>30</v>
      </c>
      <c r="I241" s="126">
        <v>20</v>
      </c>
      <c r="J241" s="319" t="s">
        <v>14</v>
      </c>
      <c r="Q241" s="14"/>
      <c r="R241" s="14"/>
      <c r="S241" s="14"/>
      <c r="T241" s="14"/>
      <c r="U241" s="14"/>
      <c r="V241" s="14"/>
    </row>
    <row r="242" spans="1:22" ht="19.5" customHeight="1">
      <c r="A242" s="86">
        <f>+E242-D242</f>
        <v>0</v>
      </c>
      <c r="B242" s="168">
        <f>+C242-A242</f>
        <v>0</v>
      </c>
      <c r="C242" s="168">
        <f>+F242-D242</f>
        <v>0</v>
      </c>
      <c r="D242" s="52"/>
      <c r="E242" s="52"/>
      <c r="F242" s="192"/>
      <c r="G242" s="48" t="s">
        <v>210</v>
      </c>
      <c r="H242" s="70">
        <v>30</v>
      </c>
      <c r="I242" s="58">
        <v>20</v>
      </c>
      <c r="J242" s="283" t="s">
        <v>15</v>
      </c>
      <c r="Q242" s="14"/>
      <c r="R242" s="14"/>
      <c r="S242" s="14"/>
      <c r="T242" s="14"/>
      <c r="U242" s="14"/>
      <c r="V242" s="14"/>
    </row>
    <row r="243" spans="1:22" ht="19.5" customHeight="1">
      <c r="A243" s="86">
        <f>+E243-D243</f>
        <v>0</v>
      </c>
      <c r="B243" s="168">
        <f>+C243-A243</f>
        <v>0</v>
      </c>
      <c r="C243" s="168">
        <f>+F243-D243</f>
        <v>0</v>
      </c>
      <c r="D243" s="52"/>
      <c r="E243" s="52"/>
      <c r="F243" s="192"/>
      <c r="G243" s="48" t="s">
        <v>211</v>
      </c>
      <c r="H243" s="70">
        <v>30</v>
      </c>
      <c r="I243" s="58">
        <v>20</v>
      </c>
      <c r="J243" s="283" t="s">
        <v>10</v>
      </c>
      <c r="Q243" s="14"/>
      <c r="R243" s="14"/>
      <c r="S243" s="14"/>
      <c r="T243" s="14"/>
      <c r="U243" s="14"/>
      <c r="V243" s="14"/>
    </row>
    <row r="244" spans="1:22" ht="19.5" customHeight="1" thickBot="1">
      <c r="A244" s="160"/>
      <c r="B244" s="179"/>
      <c r="C244" s="179"/>
      <c r="D244" s="64"/>
      <c r="E244" s="64"/>
      <c r="F244" s="201"/>
      <c r="G244" s="67" t="s">
        <v>212</v>
      </c>
      <c r="H244" s="71"/>
      <c r="I244" s="60"/>
      <c r="J244" s="282"/>
      <c r="Q244" s="14"/>
      <c r="R244" s="14"/>
      <c r="S244" s="14"/>
      <c r="T244" s="14"/>
      <c r="U244" s="14"/>
      <c r="V244" s="14"/>
    </row>
    <row r="245" spans="1:22" s="4" customFormat="1" ht="19.5" customHeight="1" thickBot="1">
      <c r="A245" s="161">
        <f>+E245-D245</f>
        <v>28957.640000000596</v>
      </c>
      <c r="B245" s="249">
        <f>+C245-A245</f>
        <v>14703.620000004768</v>
      </c>
      <c r="C245" s="249">
        <f>+F245-D245</f>
        <v>43661.260000005364</v>
      </c>
      <c r="D245" s="31">
        <v>91985296.38</v>
      </c>
      <c r="E245" s="31">
        <v>92014254.02</v>
      </c>
      <c r="F245" s="190">
        <v>92028957.64</v>
      </c>
      <c r="G245" s="329" t="s">
        <v>318</v>
      </c>
      <c r="H245" s="128">
        <v>30</v>
      </c>
      <c r="I245" s="129">
        <v>20</v>
      </c>
      <c r="J245" s="330" t="s">
        <v>5</v>
      </c>
      <c r="K245" s="3"/>
      <c r="L245" s="3"/>
      <c r="M245" s="3"/>
      <c r="N245" s="3"/>
      <c r="O245" s="3"/>
      <c r="P245" s="3"/>
      <c r="Q245" s="14"/>
      <c r="R245" s="14"/>
      <c r="S245" s="14"/>
      <c r="T245" s="14"/>
      <c r="U245" s="14"/>
      <c r="V245" s="14"/>
    </row>
    <row r="246" spans="1:22" ht="19.5" customHeight="1" thickBot="1">
      <c r="A246" s="185">
        <f aca="true" t="shared" si="46" ref="A246:F246">SUM(A241:A245)</f>
        <v>28957.640000000596</v>
      </c>
      <c r="B246" s="185">
        <f t="shared" si="46"/>
        <v>14703.620000004768</v>
      </c>
      <c r="C246" s="185">
        <f t="shared" si="46"/>
        <v>43661.260000005364</v>
      </c>
      <c r="D246" s="153">
        <f t="shared" si="46"/>
        <v>91985296.38</v>
      </c>
      <c r="E246" s="229">
        <f t="shared" si="46"/>
        <v>92014254.02</v>
      </c>
      <c r="F246" s="229">
        <f t="shared" si="46"/>
        <v>92028957.64</v>
      </c>
      <c r="G246" s="154" t="s">
        <v>303</v>
      </c>
      <c r="H246" s="127"/>
      <c r="I246" s="45"/>
      <c r="J246" s="251"/>
      <c r="K246" s="11"/>
      <c r="Q246" s="14"/>
      <c r="R246" s="14"/>
      <c r="S246" s="14"/>
      <c r="T246" s="14"/>
      <c r="U246" s="14"/>
      <c r="V246" s="14"/>
    </row>
    <row r="247" spans="1:22" ht="19.5" customHeight="1">
      <c r="A247" s="108"/>
      <c r="B247" s="174"/>
      <c r="C247" s="174"/>
      <c r="D247" s="108"/>
      <c r="E247" s="108"/>
      <c r="F247" s="203"/>
      <c r="G247" s="123" t="s">
        <v>213</v>
      </c>
      <c r="H247" s="125"/>
      <c r="I247" s="126"/>
      <c r="J247" s="281"/>
      <c r="K247" s="360">
        <f>140507652.22-E252</f>
        <v>128442.15000000596</v>
      </c>
      <c r="Q247" s="14"/>
      <c r="R247" s="14"/>
      <c r="S247" s="14"/>
      <c r="T247" s="14"/>
      <c r="U247" s="14"/>
      <c r="V247" s="14"/>
    </row>
    <row r="248" spans="1:22" ht="19.5" customHeight="1">
      <c r="A248" s="98"/>
      <c r="B248" s="171"/>
      <c r="C248" s="171"/>
      <c r="D248" s="98"/>
      <c r="E248" s="98"/>
      <c r="F248" s="204"/>
      <c r="G248" s="93" t="s">
        <v>208</v>
      </c>
      <c r="H248" s="70"/>
      <c r="I248" s="59">
        <v>30</v>
      </c>
      <c r="J248" s="285"/>
      <c r="Q248" s="14"/>
      <c r="R248" s="14"/>
      <c r="S248" s="14"/>
      <c r="T248" s="14"/>
      <c r="U248" s="14"/>
      <c r="V248" s="14"/>
    </row>
    <row r="249" spans="1:22" s="4" customFormat="1" ht="19.5" customHeight="1">
      <c r="A249" s="86">
        <f>+E249-D249</f>
        <v>0</v>
      </c>
      <c r="B249" s="168">
        <f>+C249-A249</f>
        <v>0</v>
      </c>
      <c r="C249" s="168">
        <f>+F249-D249</f>
        <v>0</v>
      </c>
      <c r="D249" s="86">
        <v>7500000</v>
      </c>
      <c r="E249" s="86">
        <v>7500000</v>
      </c>
      <c r="F249" s="195">
        <v>7500000</v>
      </c>
      <c r="G249" s="94" t="s">
        <v>278</v>
      </c>
      <c r="H249" s="70">
        <v>30</v>
      </c>
      <c r="I249" s="58">
        <v>30</v>
      </c>
      <c r="J249" s="283" t="s">
        <v>1</v>
      </c>
      <c r="K249" s="3"/>
      <c r="L249" s="3"/>
      <c r="M249" s="3"/>
      <c r="N249" s="3"/>
      <c r="O249" s="3"/>
      <c r="P249" s="3"/>
      <c r="Q249" s="14"/>
      <c r="R249" s="14"/>
      <c r="S249" s="14"/>
      <c r="T249" s="14"/>
      <c r="U249" s="14"/>
      <c r="V249" s="14"/>
    </row>
    <row r="250" spans="1:22" ht="19.5" customHeight="1" thickBot="1">
      <c r="A250" s="86">
        <f>+E250-D250</f>
        <v>0</v>
      </c>
      <c r="B250" s="168">
        <f>+C250-A250</f>
        <v>100000</v>
      </c>
      <c r="C250" s="168">
        <f>+F250-D250</f>
        <v>100000</v>
      </c>
      <c r="D250" s="121"/>
      <c r="E250" s="121"/>
      <c r="F250" s="200">
        <v>100000</v>
      </c>
      <c r="G250" s="130" t="s">
        <v>211</v>
      </c>
      <c r="H250" s="73">
        <v>30</v>
      </c>
      <c r="I250" s="63">
        <v>30</v>
      </c>
      <c r="J250" s="280" t="s">
        <v>14</v>
      </c>
      <c r="Q250" s="14"/>
      <c r="R250" s="14"/>
      <c r="S250" s="14"/>
      <c r="T250" s="14"/>
      <c r="U250" s="14"/>
      <c r="V250" s="14"/>
    </row>
    <row r="251" spans="1:22" ht="19.5" customHeight="1" thickBot="1">
      <c r="A251" s="185">
        <f aca="true" t="shared" si="47" ref="A251:F251">SUM(A249:A250)</f>
        <v>0</v>
      </c>
      <c r="B251" s="185">
        <f t="shared" si="47"/>
        <v>100000</v>
      </c>
      <c r="C251" s="185">
        <f t="shared" si="47"/>
        <v>100000</v>
      </c>
      <c r="D251" s="153">
        <f t="shared" si="47"/>
        <v>7500000</v>
      </c>
      <c r="E251" s="229">
        <f t="shared" si="47"/>
        <v>7500000</v>
      </c>
      <c r="F251" s="229">
        <f t="shared" si="47"/>
        <v>7600000</v>
      </c>
      <c r="G251" s="154" t="s">
        <v>305</v>
      </c>
      <c r="H251" s="127"/>
      <c r="I251" s="45"/>
      <c r="J251" s="251"/>
      <c r="K251" s="23" t="e">
        <f>+#REF!+#REF!+#REF!</f>
        <v>#REF!</v>
      </c>
      <c r="Q251" s="14"/>
      <c r="R251" s="14"/>
      <c r="S251" s="14"/>
      <c r="T251" s="14"/>
      <c r="U251" s="14"/>
      <c r="V251" s="14"/>
    </row>
    <row r="252" spans="1:22" ht="19.5" customHeight="1" thickBot="1">
      <c r="A252" s="186">
        <f aca="true" t="shared" si="48" ref="A252:F252">+A238+A246+A251</f>
        <v>18400809.349999998</v>
      </c>
      <c r="B252" s="186">
        <f t="shared" si="48"/>
        <v>9033501.200000007</v>
      </c>
      <c r="C252" s="188">
        <f t="shared" si="48"/>
        <v>27434310.550000004</v>
      </c>
      <c r="D252" s="150">
        <f t="shared" si="48"/>
        <v>121978400.72</v>
      </c>
      <c r="E252" s="241">
        <f t="shared" si="48"/>
        <v>140379210.07</v>
      </c>
      <c r="F252" s="241">
        <f t="shared" si="48"/>
        <v>149412711.26999998</v>
      </c>
      <c r="G252" s="20" t="s">
        <v>214</v>
      </c>
      <c r="H252" s="376"/>
      <c r="I252" s="377"/>
      <c r="J252" s="378"/>
      <c r="Q252" s="14"/>
      <c r="R252" s="14"/>
      <c r="S252" s="14"/>
      <c r="T252" s="14"/>
      <c r="U252" s="14"/>
      <c r="V252" s="14"/>
    </row>
    <row r="253" spans="1:22" s="3" customFormat="1" ht="19.5" customHeight="1">
      <c r="A253" s="131"/>
      <c r="B253" s="187"/>
      <c r="C253" s="187"/>
      <c r="D253" s="131"/>
      <c r="E253" s="131"/>
      <c r="F253" s="205"/>
      <c r="G253" s="132" t="s">
        <v>316</v>
      </c>
      <c r="H253" s="78">
        <v>40</v>
      </c>
      <c r="I253" s="79"/>
      <c r="J253" s="286"/>
      <c r="Q253" s="14"/>
      <c r="R253" s="14"/>
      <c r="S253" s="14"/>
      <c r="T253" s="14"/>
      <c r="U253" s="14"/>
      <c r="V253" s="14"/>
    </row>
    <row r="254" spans="1:22" s="3" customFormat="1" ht="19.5" customHeight="1" thickBot="1">
      <c r="A254" s="86">
        <f>+E254-D254</f>
        <v>0</v>
      </c>
      <c r="B254" s="168">
        <f>+C254-A254</f>
        <v>500000</v>
      </c>
      <c r="C254" s="168">
        <f>+F254-D254</f>
        <v>500000</v>
      </c>
      <c r="D254" s="121"/>
      <c r="E254" s="121"/>
      <c r="F254" s="200">
        <v>500000</v>
      </c>
      <c r="G254" s="155" t="s">
        <v>292</v>
      </c>
      <c r="H254" s="73">
        <v>40</v>
      </c>
      <c r="I254" s="156">
        <v>20</v>
      </c>
      <c r="J254" s="280" t="s">
        <v>1</v>
      </c>
      <c r="Q254" s="14"/>
      <c r="R254" s="14"/>
      <c r="S254" s="14"/>
      <c r="T254" s="14"/>
      <c r="U254" s="14"/>
      <c r="V254" s="14"/>
    </row>
    <row r="255" spans="1:22" s="3" customFormat="1" ht="19.5" customHeight="1" thickBot="1">
      <c r="A255" s="185">
        <f aca="true" t="shared" si="49" ref="A255:F255">SUM(A254)</f>
        <v>0</v>
      </c>
      <c r="B255" s="185">
        <f t="shared" si="49"/>
        <v>500000</v>
      </c>
      <c r="C255" s="185">
        <f t="shared" si="49"/>
        <v>500000</v>
      </c>
      <c r="D255" s="153">
        <f t="shared" si="49"/>
        <v>0</v>
      </c>
      <c r="E255" s="229">
        <f t="shared" si="49"/>
        <v>0</v>
      </c>
      <c r="F255" s="229">
        <f t="shared" si="49"/>
        <v>500000</v>
      </c>
      <c r="G255" s="21" t="s">
        <v>206</v>
      </c>
      <c r="H255" s="127"/>
      <c r="I255" s="45"/>
      <c r="J255" s="251"/>
      <c r="K255" s="23" t="e">
        <f>+#REF!</f>
        <v>#REF!</v>
      </c>
      <c r="Q255" s="14"/>
      <c r="R255" s="14"/>
      <c r="S255" s="14"/>
      <c r="T255" s="14"/>
      <c r="U255" s="14"/>
      <c r="V255" s="14"/>
    </row>
    <row r="256" spans="1:22" s="3" customFormat="1" ht="19.5" customHeight="1" thickBot="1">
      <c r="A256" s="186">
        <f aca="true" t="shared" si="50" ref="A256:F256">+A255</f>
        <v>0</v>
      </c>
      <c r="B256" s="186">
        <f t="shared" si="50"/>
        <v>500000</v>
      </c>
      <c r="C256" s="186">
        <f t="shared" si="50"/>
        <v>500000</v>
      </c>
      <c r="D256" s="149">
        <f t="shared" si="50"/>
        <v>0</v>
      </c>
      <c r="E256" s="230">
        <f t="shared" si="50"/>
        <v>0</v>
      </c>
      <c r="F256" s="230">
        <f t="shared" si="50"/>
        <v>500000</v>
      </c>
      <c r="G256" s="20" t="s">
        <v>293</v>
      </c>
      <c r="H256" s="384"/>
      <c r="I256" s="385"/>
      <c r="J256" s="386"/>
      <c r="Q256" s="14"/>
      <c r="R256" s="14"/>
      <c r="S256" s="14"/>
      <c r="T256" s="14"/>
      <c r="U256" s="14"/>
      <c r="V256" s="14"/>
    </row>
    <row r="257" spans="1:22" ht="19.5" customHeight="1">
      <c r="A257" s="108"/>
      <c r="B257" s="174"/>
      <c r="C257" s="174"/>
      <c r="D257" s="108"/>
      <c r="E257" s="108"/>
      <c r="F257" s="203"/>
      <c r="G257" s="123" t="s">
        <v>215</v>
      </c>
      <c r="H257" s="80"/>
      <c r="I257" s="61"/>
      <c r="J257" s="287"/>
      <c r="Q257" s="14"/>
      <c r="R257" s="14"/>
      <c r="S257" s="14"/>
      <c r="T257" s="14"/>
      <c r="U257" s="14"/>
      <c r="V257" s="14"/>
    </row>
    <row r="258" spans="1:22" ht="19.5" customHeight="1">
      <c r="A258" s="98"/>
      <c r="B258" s="171"/>
      <c r="C258" s="171"/>
      <c r="D258" s="98"/>
      <c r="E258" s="98"/>
      <c r="F258" s="204"/>
      <c r="G258" s="93" t="s">
        <v>216</v>
      </c>
      <c r="H258" s="76"/>
      <c r="I258" s="58"/>
      <c r="J258" s="285"/>
      <c r="K258" s="13"/>
      <c r="Q258" s="14"/>
      <c r="R258" s="14"/>
      <c r="S258" s="14"/>
      <c r="T258" s="14"/>
      <c r="U258" s="14"/>
      <c r="V258" s="14"/>
    </row>
    <row r="259" spans="1:22" ht="36" customHeight="1">
      <c r="A259" s="98"/>
      <c r="B259" s="171"/>
      <c r="C259" s="171"/>
      <c r="D259" s="98"/>
      <c r="E259" s="98"/>
      <c r="F259" s="204"/>
      <c r="G259" s="119" t="s">
        <v>317</v>
      </c>
      <c r="H259" s="81">
        <v>50</v>
      </c>
      <c r="I259" s="58"/>
      <c r="J259" s="285"/>
      <c r="K259" s="12"/>
      <c r="Q259" s="14"/>
      <c r="R259" s="14"/>
      <c r="S259" s="14"/>
      <c r="T259" s="14"/>
      <c r="U259" s="14"/>
      <c r="V259" s="14"/>
    </row>
    <row r="260" spans="1:22" ht="19.5" customHeight="1">
      <c r="A260" s="86">
        <f aca="true" t="shared" si="51" ref="A260:A265">+E260-D260</f>
        <v>64850.840000000084</v>
      </c>
      <c r="B260" s="168">
        <f aca="true" t="shared" si="52" ref="B260:B265">+C260-A260</f>
        <v>21911.01000000001</v>
      </c>
      <c r="C260" s="168">
        <f>+F260-D260</f>
        <v>86761.8500000001</v>
      </c>
      <c r="D260" s="86">
        <v>1813238.15</v>
      </c>
      <c r="E260" s="86">
        <v>1878088.99</v>
      </c>
      <c r="F260" s="195">
        <v>1900000</v>
      </c>
      <c r="G260" s="87" t="s">
        <v>290</v>
      </c>
      <c r="H260" s="70">
        <v>50</v>
      </c>
      <c r="I260" s="59">
        <v>10</v>
      </c>
      <c r="J260" s="283" t="s">
        <v>1</v>
      </c>
      <c r="K260" s="12"/>
      <c r="Q260" s="14"/>
      <c r="R260" s="14"/>
      <c r="S260" s="14"/>
      <c r="T260" s="14"/>
      <c r="U260" s="14"/>
      <c r="V260" s="14"/>
    </row>
    <row r="261" spans="1:22" ht="19.5" customHeight="1">
      <c r="A261" s="86">
        <f t="shared" si="51"/>
        <v>0</v>
      </c>
      <c r="B261" s="168">
        <f t="shared" si="52"/>
        <v>100000</v>
      </c>
      <c r="C261" s="168">
        <f>+F261-D261</f>
        <v>100000</v>
      </c>
      <c r="D261" s="90"/>
      <c r="E261" s="90"/>
      <c r="F261" s="195">
        <v>100000</v>
      </c>
      <c r="G261" s="87" t="s">
        <v>217</v>
      </c>
      <c r="H261" s="70">
        <v>50</v>
      </c>
      <c r="I261" s="58">
        <v>10</v>
      </c>
      <c r="J261" s="283" t="s">
        <v>14</v>
      </c>
      <c r="Q261" s="14"/>
      <c r="R261" s="14"/>
      <c r="S261" s="14"/>
      <c r="T261" s="14"/>
      <c r="U261" s="14"/>
      <c r="V261" s="14"/>
    </row>
    <row r="262" spans="1:22" ht="19.5" customHeight="1">
      <c r="A262" s="86">
        <f t="shared" si="51"/>
        <v>0</v>
      </c>
      <c r="B262" s="168">
        <f t="shared" si="52"/>
        <v>0</v>
      </c>
      <c r="C262" s="168"/>
      <c r="D262" s="90"/>
      <c r="E262" s="90"/>
      <c r="F262" s="197"/>
      <c r="G262" s="93" t="s">
        <v>218</v>
      </c>
      <c r="H262" s="70"/>
      <c r="I262" s="58"/>
      <c r="J262" s="285"/>
      <c r="Q262" s="14"/>
      <c r="R262" s="14"/>
      <c r="S262" s="14"/>
      <c r="T262" s="14"/>
      <c r="U262" s="14"/>
      <c r="V262" s="14"/>
    </row>
    <row r="263" spans="1:10" s="19" customFormat="1" ht="19.5" customHeight="1">
      <c r="A263" s="86">
        <f t="shared" si="51"/>
        <v>0</v>
      </c>
      <c r="B263" s="168">
        <f t="shared" si="52"/>
        <v>9242460</v>
      </c>
      <c r="C263" s="168">
        <f>+F263-D263</f>
        <v>9242460</v>
      </c>
      <c r="D263" s="86">
        <v>20757540</v>
      </c>
      <c r="E263" s="86">
        <v>20757540</v>
      </c>
      <c r="F263" s="195">
        <v>30000000</v>
      </c>
      <c r="G263" s="87" t="s">
        <v>219</v>
      </c>
      <c r="H263" s="70">
        <v>50</v>
      </c>
      <c r="I263" s="58">
        <v>10</v>
      </c>
      <c r="J263" s="283" t="s">
        <v>5</v>
      </c>
    </row>
    <row r="264" spans="1:22" s="4" customFormat="1" ht="19.5" customHeight="1">
      <c r="A264" s="86">
        <f t="shared" si="51"/>
        <v>11903</v>
      </c>
      <c r="B264" s="168">
        <f t="shared" si="52"/>
        <v>894812</v>
      </c>
      <c r="C264" s="168">
        <f>+F264-D264</f>
        <v>906715</v>
      </c>
      <c r="D264" s="86">
        <v>593285</v>
      </c>
      <c r="E264" s="86">
        <v>605188</v>
      </c>
      <c r="F264" s="195">
        <v>1500000</v>
      </c>
      <c r="G264" s="87" t="s">
        <v>220</v>
      </c>
      <c r="H264" s="70">
        <v>50</v>
      </c>
      <c r="I264" s="58">
        <v>10</v>
      </c>
      <c r="J264" s="283" t="s">
        <v>7</v>
      </c>
      <c r="K264" s="3"/>
      <c r="L264" s="3"/>
      <c r="M264" s="3"/>
      <c r="N264" s="3"/>
      <c r="O264" s="3"/>
      <c r="P264" s="3"/>
      <c r="Q264" s="14"/>
      <c r="R264" s="14"/>
      <c r="S264" s="14"/>
      <c r="T264" s="14"/>
      <c r="U264" s="14"/>
      <c r="V264" s="14"/>
    </row>
    <row r="265" spans="1:22" ht="19.5" customHeight="1" thickBot="1">
      <c r="A265" s="86">
        <f t="shared" si="51"/>
        <v>160000</v>
      </c>
      <c r="B265" s="168">
        <f t="shared" si="52"/>
        <v>0</v>
      </c>
      <c r="C265" s="168">
        <f>+F265-D265</f>
        <v>160000</v>
      </c>
      <c r="D265" s="121"/>
      <c r="E265" s="121">
        <v>160000</v>
      </c>
      <c r="F265" s="200">
        <v>160000</v>
      </c>
      <c r="G265" s="122" t="s">
        <v>301</v>
      </c>
      <c r="H265" s="73">
        <v>50</v>
      </c>
      <c r="I265" s="63">
        <v>10</v>
      </c>
      <c r="J265" s="280" t="s">
        <v>2</v>
      </c>
      <c r="Q265" s="14"/>
      <c r="R265" s="14"/>
      <c r="S265" s="14"/>
      <c r="T265" s="14"/>
      <c r="U265" s="14"/>
      <c r="V265" s="14"/>
    </row>
    <row r="266" spans="1:22" ht="19.5" customHeight="1" thickBot="1">
      <c r="A266" s="185">
        <f aca="true" t="shared" si="53" ref="A266:F266">SUM(A260:A265)</f>
        <v>236753.84000000008</v>
      </c>
      <c r="B266" s="185">
        <f t="shared" si="53"/>
        <v>10259183.01</v>
      </c>
      <c r="C266" s="185">
        <f t="shared" si="53"/>
        <v>10495936.85</v>
      </c>
      <c r="D266" s="153">
        <f t="shared" si="53"/>
        <v>23164063.15</v>
      </c>
      <c r="E266" s="229">
        <f t="shared" si="53"/>
        <v>23400816.99</v>
      </c>
      <c r="F266" s="229">
        <f t="shared" si="53"/>
        <v>33660000</v>
      </c>
      <c r="G266" s="154" t="s">
        <v>206</v>
      </c>
      <c r="H266" s="127"/>
      <c r="I266" s="45"/>
      <c r="J266" s="251"/>
      <c r="Q266" s="14"/>
      <c r="R266" s="14"/>
      <c r="S266" s="14"/>
      <c r="T266" s="14"/>
      <c r="U266" s="14"/>
      <c r="V266" s="14"/>
    </row>
    <row r="267" spans="1:22" ht="19.5" customHeight="1" thickBot="1">
      <c r="A267" s="339"/>
      <c r="B267" s="236"/>
      <c r="C267" s="236"/>
      <c r="D267" s="339"/>
      <c r="E267" s="339"/>
      <c r="F267" s="109"/>
      <c r="G267" s="340" t="s">
        <v>221</v>
      </c>
      <c r="H267" s="341"/>
      <c r="I267" s="342">
        <v>20</v>
      </c>
      <c r="J267" s="343"/>
      <c r="Q267" s="14"/>
      <c r="R267" s="14"/>
      <c r="S267" s="14"/>
      <c r="T267" s="14"/>
      <c r="U267" s="14"/>
      <c r="V267" s="14"/>
    </row>
    <row r="268" spans="1:22" ht="19.5" customHeight="1">
      <c r="A268" s="31">
        <f>+E268-D268</f>
        <v>0</v>
      </c>
      <c r="B268" s="344">
        <f>+C268-A268</f>
        <v>0</v>
      </c>
      <c r="C268" s="344">
        <f>+F268-D268</f>
        <v>0</v>
      </c>
      <c r="D268" s="107"/>
      <c r="E268" s="107"/>
      <c r="F268" s="345"/>
      <c r="G268" s="37" t="s">
        <v>222</v>
      </c>
      <c r="H268" s="128">
        <v>50</v>
      </c>
      <c r="I268" s="129">
        <v>20</v>
      </c>
      <c r="J268" s="330">
        <v>10</v>
      </c>
      <c r="Q268" s="14"/>
      <c r="R268" s="14"/>
      <c r="S268" s="14"/>
      <c r="T268" s="14"/>
      <c r="U268" s="14"/>
      <c r="V268" s="14"/>
    </row>
    <row r="269" spans="1:22" s="4" customFormat="1" ht="19.5" customHeight="1" thickBot="1">
      <c r="A269" s="84">
        <f>+E269-D269</f>
        <v>0</v>
      </c>
      <c r="B269" s="346">
        <f>+C269-A269</f>
        <v>0</v>
      </c>
      <c r="C269" s="346">
        <f>+F269-D269</f>
        <v>0</v>
      </c>
      <c r="D269" s="347"/>
      <c r="E269" s="347"/>
      <c r="F269" s="348"/>
      <c r="G269" s="85" t="s">
        <v>223</v>
      </c>
      <c r="H269" s="349">
        <v>50</v>
      </c>
      <c r="I269" s="350">
        <v>20</v>
      </c>
      <c r="J269" s="351">
        <v>20</v>
      </c>
      <c r="K269" s="3"/>
      <c r="L269" s="3"/>
      <c r="M269" s="3"/>
      <c r="N269" s="3"/>
      <c r="O269" s="3"/>
      <c r="P269" s="3"/>
      <c r="Q269" s="14"/>
      <c r="R269" s="14"/>
      <c r="S269" s="14"/>
      <c r="T269" s="14"/>
      <c r="U269" s="14"/>
      <c r="V269" s="14"/>
    </row>
    <row r="270" spans="1:22" ht="19.5" customHeight="1" thickBot="1">
      <c r="A270" s="331">
        <f>+D270-B270</f>
        <v>0</v>
      </c>
      <c r="B270" s="331">
        <f>+E270-C270</f>
        <v>0</v>
      </c>
      <c r="C270" s="331">
        <f>+F270-D270</f>
        <v>0</v>
      </c>
      <c r="D270" s="332">
        <f>SUM(D268:D269)</f>
        <v>0</v>
      </c>
      <c r="E270" s="333">
        <f>SUM(E268:E269)</f>
        <v>0</v>
      </c>
      <c r="F270" s="333">
        <f>SUM(F268:F269)</f>
        <v>0</v>
      </c>
      <c r="G270" s="334" t="s">
        <v>303</v>
      </c>
      <c r="H270" s="206"/>
      <c r="I270" s="44"/>
      <c r="J270" s="335"/>
      <c r="Q270" s="14"/>
      <c r="R270" s="14"/>
      <c r="S270" s="14"/>
      <c r="T270" s="14"/>
      <c r="U270" s="14"/>
      <c r="V270" s="14"/>
    </row>
    <row r="271" spans="1:22" ht="19.5" customHeight="1">
      <c r="A271" s="158"/>
      <c r="B271" s="184"/>
      <c r="C271" s="184"/>
      <c r="D271" s="158"/>
      <c r="E271" s="158"/>
      <c r="F271" s="228"/>
      <c r="G271" s="336" t="s">
        <v>224</v>
      </c>
      <c r="H271" s="72"/>
      <c r="I271" s="337">
        <v>40</v>
      </c>
      <c r="J271" s="287"/>
      <c r="Q271" s="14"/>
      <c r="R271" s="14"/>
      <c r="S271" s="14"/>
      <c r="T271" s="14"/>
      <c r="U271" s="14"/>
      <c r="V271" s="14"/>
    </row>
    <row r="272" spans="1:22" ht="24" customHeight="1">
      <c r="A272" s="86">
        <f>+E272-D272</f>
        <v>0</v>
      </c>
      <c r="B272" s="168">
        <f>+C272-A272</f>
        <v>0</v>
      </c>
      <c r="C272" s="168">
        <f>+F272-D272</f>
        <v>0</v>
      </c>
      <c r="D272" s="121">
        <v>76500000</v>
      </c>
      <c r="E272" s="121">
        <v>76500000</v>
      </c>
      <c r="F272" s="200">
        <v>76500000</v>
      </c>
      <c r="G272" s="210" t="s">
        <v>225</v>
      </c>
      <c r="H272" s="73">
        <v>50</v>
      </c>
      <c r="I272" s="63">
        <v>40</v>
      </c>
      <c r="J272" s="280" t="s">
        <v>5</v>
      </c>
      <c r="Q272" s="14"/>
      <c r="R272" s="14"/>
      <c r="S272" s="14"/>
      <c r="T272" s="14"/>
      <c r="U272" s="14"/>
      <c r="V272" s="14"/>
    </row>
    <row r="273" spans="1:22" ht="30" customHeight="1">
      <c r="A273" s="86">
        <f>+E273-D273</f>
        <v>0</v>
      </c>
      <c r="B273" s="168">
        <f>+C273-A273</f>
        <v>0</v>
      </c>
      <c r="C273" s="168">
        <f>+F273-D273</f>
        <v>0</v>
      </c>
      <c r="D273" s="131">
        <v>17000000</v>
      </c>
      <c r="E273" s="131">
        <v>17000000</v>
      </c>
      <c r="F273" s="205">
        <v>17000000</v>
      </c>
      <c r="G273" s="209" t="s">
        <v>322</v>
      </c>
      <c r="H273" s="125">
        <v>50</v>
      </c>
      <c r="I273" s="126">
        <v>40</v>
      </c>
      <c r="J273" s="288" t="s">
        <v>2</v>
      </c>
      <c r="Q273" s="14"/>
      <c r="R273" s="14"/>
      <c r="S273" s="14"/>
      <c r="T273" s="14"/>
      <c r="U273" s="14"/>
      <c r="V273" s="14"/>
    </row>
    <row r="274" spans="1:22" ht="19.5" customHeight="1">
      <c r="A274" s="86"/>
      <c r="B274" s="168"/>
      <c r="C274" s="168"/>
      <c r="D274" s="86"/>
      <c r="E274" s="86"/>
      <c r="F274" s="195"/>
      <c r="G274" s="94"/>
      <c r="H274" s="70"/>
      <c r="I274" s="58"/>
      <c r="J274" s="289"/>
      <c r="Q274" s="14"/>
      <c r="R274" s="14"/>
      <c r="S274" s="14"/>
      <c r="T274" s="14"/>
      <c r="U274" s="14"/>
      <c r="V274" s="14"/>
    </row>
    <row r="275" spans="1:22" ht="35.25" customHeight="1">
      <c r="A275" s="86">
        <f aca="true" t="shared" si="54" ref="A275:A282">+E275-D275</f>
        <v>2287094.7400000095</v>
      </c>
      <c r="B275" s="168">
        <f aca="true" t="shared" si="55" ref="B275:B284">+C275-A275</f>
        <v>23771353.77999997</v>
      </c>
      <c r="C275" s="168">
        <f>+F275-D275</f>
        <v>26058448.51999998</v>
      </c>
      <c r="D275" s="243">
        <v>296582508.36</v>
      </c>
      <c r="E275" s="243">
        <v>298869603.1</v>
      </c>
      <c r="F275" s="244">
        <f>320164179.36+1173777.52+1000000+303000</f>
        <v>322640956.88</v>
      </c>
      <c r="G275" s="87" t="s">
        <v>226</v>
      </c>
      <c r="H275" s="70">
        <v>50</v>
      </c>
      <c r="I275" s="58">
        <v>40</v>
      </c>
      <c r="J275" s="289" t="s">
        <v>242</v>
      </c>
      <c r="K275" s="11">
        <f>+E275-1173777.52-1303000</f>
        <v>296392825.58000004</v>
      </c>
      <c r="M275" s="12"/>
      <c r="Q275" s="14"/>
      <c r="R275" s="14"/>
      <c r="S275" s="14"/>
      <c r="T275" s="14"/>
      <c r="U275" s="14"/>
      <c r="V275" s="14"/>
    </row>
    <row r="276" spans="1:22" ht="19.5" customHeight="1">
      <c r="A276" s="86">
        <f t="shared" si="54"/>
        <v>2265146.24</v>
      </c>
      <c r="B276" s="168">
        <f t="shared" si="55"/>
        <v>1093602.4800000004</v>
      </c>
      <c r="C276" s="168">
        <f aca="true" t="shared" si="56" ref="C276:C284">+F276-D276</f>
        <v>3358748.7200000007</v>
      </c>
      <c r="D276" s="86">
        <v>8480631.28</v>
      </c>
      <c r="E276" s="86">
        <v>10745777.52</v>
      </c>
      <c r="F276" s="195">
        <v>11839380</v>
      </c>
      <c r="G276" s="120" t="s">
        <v>296</v>
      </c>
      <c r="H276" s="70">
        <v>50</v>
      </c>
      <c r="I276" s="58">
        <v>40</v>
      </c>
      <c r="J276" s="289" t="s">
        <v>243</v>
      </c>
      <c r="Q276" s="14"/>
      <c r="R276" s="14"/>
      <c r="S276" s="14"/>
      <c r="T276" s="14"/>
      <c r="U276" s="14"/>
      <c r="V276" s="14"/>
    </row>
    <row r="277" spans="1:22" ht="19.5" customHeight="1">
      <c r="A277" s="86"/>
      <c r="B277" s="168"/>
      <c r="C277" s="168"/>
      <c r="D277" s="86"/>
      <c r="E277" s="86"/>
      <c r="F277" s="195"/>
      <c r="G277" s="120"/>
      <c r="H277" s="70"/>
      <c r="I277" s="58"/>
      <c r="J277" s="289"/>
      <c r="Q277" s="14"/>
      <c r="R277" s="14"/>
      <c r="S277" s="14"/>
      <c r="T277" s="14"/>
      <c r="U277" s="14"/>
      <c r="V277" s="14"/>
    </row>
    <row r="278" spans="1:22" s="4" customFormat="1" ht="35.25" customHeight="1">
      <c r="A278" s="86">
        <f t="shared" si="54"/>
        <v>0</v>
      </c>
      <c r="B278" s="168">
        <f t="shared" si="55"/>
        <v>500000</v>
      </c>
      <c r="C278" s="294">
        <f t="shared" si="56"/>
        <v>500000</v>
      </c>
      <c r="D278" s="243"/>
      <c r="E278" s="243"/>
      <c r="F278" s="244">
        <v>500000</v>
      </c>
      <c r="G278" s="87" t="s">
        <v>345</v>
      </c>
      <c r="H278" s="70">
        <v>50</v>
      </c>
      <c r="I278" s="58">
        <v>40</v>
      </c>
      <c r="J278" s="283" t="s">
        <v>247</v>
      </c>
      <c r="K278" s="11">
        <f>+E276+2173777.52+91368.72</f>
        <v>13010923.76</v>
      </c>
      <c r="L278" s="3"/>
      <c r="M278" s="3"/>
      <c r="N278" s="3"/>
      <c r="O278" s="3"/>
      <c r="P278" s="3"/>
      <c r="Q278" s="14"/>
      <c r="R278" s="14"/>
      <c r="S278" s="14"/>
      <c r="T278" s="14"/>
      <c r="U278" s="14"/>
      <c r="V278" s="14"/>
    </row>
    <row r="279" spans="1:22" ht="33.75" customHeight="1">
      <c r="A279" s="86">
        <f t="shared" si="54"/>
        <v>0</v>
      </c>
      <c r="B279" s="168">
        <f t="shared" si="55"/>
        <v>0</v>
      </c>
      <c r="C279" s="168">
        <f t="shared" si="56"/>
        <v>0</v>
      </c>
      <c r="D279" s="86">
        <v>5560620</v>
      </c>
      <c r="E279" s="86">
        <v>5560620</v>
      </c>
      <c r="F279" s="195">
        <v>5560620</v>
      </c>
      <c r="G279" s="87" t="s">
        <v>346</v>
      </c>
      <c r="H279" s="70">
        <v>50</v>
      </c>
      <c r="I279" s="58">
        <v>40</v>
      </c>
      <c r="J279" s="283" t="s">
        <v>248</v>
      </c>
      <c r="K279" s="11">
        <f>+E276-91368.72</f>
        <v>10654408.799999999</v>
      </c>
      <c r="Q279" s="14"/>
      <c r="R279" s="14"/>
      <c r="S279" s="14"/>
      <c r="T279" s="14"/>
      <c r="U279" s="14"/>
      <c r="V279" s="14"/>
    </row>
    <row r="280" spans="1:22" ht="37.5" customHeight="1">
      <c r="A280" s="86">
        <f t="shared" si="54"/>
        <v>0</v>
      </c>
      <c r="B280" s="168">
        <f t="shared" si="55"/>
        <v>246111.57</v>
      </c>
      <c r="C280" s="168">
        <f t="shared" si="56"/>
        <v>246111.57</v>
      </c>
      <c r="D280" s="86">
        <f>53888.43+3120</f>
        <v>57008.43</v>
      </c>
      <c r="E280" s="86">
        <f>53888.43+3120</f>
        <v>57008.43</v>
      </c>
      <c r="F280" s="195">
        <f>300000+3120</f>
        <v>303120</v>
      </c>
      <c r="G280" s="87" t="s">
        <v>347</v>
      </c>
      <c r="H280" s="77">
        <v>50</v>
      </c>
      <c r="I280" s="62">
        <v>40</v>
      </c>
      <c r="J280" s="283" t="s">
        <v>249</v>
      </c>
      <c r="K280" s="11"/>
      <c r="M280" s="13"/>
      <c r="Q280" s="14"/>
      <c r="R280" s="14"/>
      <c r="S280" s="14"/>
      <c r="T280" s="14"/>
      <c r="U280" s="14"/>
      <c r="V280" s="14"/>
    </row>
    <row r="281" spans="1:22" ht="19.5" customHeight="1">
      <c r="A281" s="86">
        <f t="shared" si="54"/>
        <v>0</v>
      </c>
      <c r="B281" s="168">
        <f t="shared" si="55"/>
        <v>15651702.989999998</v>
      </c>
      <c r="C281" s="168">
        <f t="shared" si="56"/>
        <v>15651702.989999998</v>
      </c>
      <c r="D281" s="86">
        <v>17108297.01</v>
      </c>
      <c r="E281" s="86">
        <v>17108297.01</v>
      </c>
      <c r="F281" s="195">
        <v>32760000</v>
      </c>
      <c r="G281" s="87" t="s">
        <v>348</v>
      </c>
      <c r="H281" s="77">
        <v>50</v>
      </c>
      <c r="I281" s="62">
        <v>40</v>
      </c>
      <c r="J281" s="283" t="s">
        <v>280</v>
      </c>
      <c r="Q281" s="14"/>
      <c r="R281" s="14"/>
      <c r="S281" s="14"/>
      <c r="T281" s="14"/>
      <c r="U281" s="14"/>
      <c r="V281" s="14"/>
    </row>
    <row r="282" spans="1:22" ht="19.5" customHeight="1">
      <c r="A282" s="86">
        <f t="shared" si="54"/>
        <v>0</v>
      </c>
      <c r="B282" s="168">
        <f t="shared" si="55"/>
        <v>0</v>
      </c>
      <c r="C282" s="168">
        <f t="shared" si="56"/>
        <v>0</v>
      </c>
      <c r="D282" s="86"/>
      <c r="E282" s="86"/>
      <c r="F282" s="195"/>
      <c r="G282" s="87" t="s">
        <v>349</v>
      </c>
      <c r="H282" s="70">
        <v>50</v>
      </c>
      <c r="I282" s="58">
        <v>40</v>
      </c>
      <c r="J282" s="283" t="s">
        <v>275</v>
      </c>
      <c r="Q282" s="14"/>
      <c r="R282" s="14"/>
      <c r="S282" s="14"/>
      <c r="T282" s="14"/>
      <c r="U282" s="14"/>
      <c r="V282" s="14"/>
    </row>
    <row r="283" spans="1:22" ht="19.5" customHeight="1">
      <c r="A283" s="86">
        <f>+E283-D283</f>
        <v>0</v>
      </c>
      <c r="B283" s="168">
        <f t="shared" si="55"/>
        <v>0</v>
      </c>
      <c r="C283" s="168">
        <f t="shared" si="56"/>
        <v>0</v>
      </c>
      <c r="D283" s="86"/>
      <c r="E283" s="86"/>
      <c r="F283" s="195"/>
      <c r="G283" s="87"/>
      <c r="H283" s="70">
        <v>50</v>
      </c>
      <c r="I283" s="58">
        <v>40</v>
      </c>
      <c r="J283" s="283" t="s">
        <v>276</v>
      </c>
      <c r="Q283" s="14"/>
      <c r="R283" s="14"/>
      <c r="S283" s="14"/>
      <c r="T283" s="14"/>
      <c r="U283" s="14"/>
      <c r="V283" s="14"/>
    </row>
    <row r="284" spans="1:22" ht="19.5" customHeight="1" thickBot="1">
      <c r="A284" s="86">
        <f>+E284-D284</f>
        <v>0</v>
      </c>
      <c r="B284" s="168">
        <f t="shared" si="55"/>
        <v>0</v>
      </c>
      <c r="C284" s="168">
        <f t="shared" si="56"/>
        <v>0</v>
      </c>
      <c r="D284" s="124"/>
      <c r="E284" s="124"/>
      <c r="F284" s="200"/>
      <c r="G284" s="122"/>
      <c r="H284" s="73">
        <v>50</v>
      </c>
      <c r="I284" s="63">
        <v>40</v>
      </c>
      <c r="J284" s="280" t="s">
        <v>286</v>
      </c>
      <c r="Q284" s="14"/>
      <c r="R284" s="14"/>
      <c r="S284" s="14"/>
      <c r="T284" s="14"/>
      <c r="U284" s="14"/>
      <c r="V284" s="14"/>
    </row>
    <row r="285" spans="1:22" ht="19.5" customHeight="1" thickBot="1">
      <c r="A285" s="185">
        <f aca="true" t="shared" si="57" ref="A285:F285">SUM(A272:A284)</f>
        <v>4552240.98000001</v>
      </c>
      <c r="B285" s="185">
        <f t="shared" si="57"/>
        <v>41262770.81999997</v>
      </c>
      <c r="C285" s="185">
        <f t="shared" si="57"/>
        <v>45815011.79999998</v>
      </c>
      <c r="D285" s="153">
        <f t="shared" si="57"/>
        <v>421289065.08</v>
      </c>
      <c r="E285" s="229">
        <f t="shared" si="57"/>
        <v>425841306.06</v>
      </c>
      <c r="F285" s="229">
        <f t="shared" si="57"/>
        <v>467104076.88</v>
      </c>
      <c r="G285" s="154" t="s">
        <v>304</v>
      </c>
      <c r="H285" s="45"/>
      <c r="I285" s="45"/>
      <c r="J285" s="251"/>
      <c r="K285" s="24"/>
      <c r="Q285" s="14"/>
      <c r="R285" s="14"/>
      <c r="S285" s="14"/>
      <c r="T285" s="14"/>
      <c r="U285" s="14"/>
      <c r="V285" s="14"/>
    </row>
    <row r="286" spans="1:22" ht="19.5" customHeight="1" thickBot="1">
      <c r="A286" s="188">
        <f aca="true" t="shared" si="58" ref="A286:F286">+A266+A270+A285</f>
        <v>4788994.82000001</v>
      </c>
      <c r="B286" s="188">
        <f t="shared" si="58"/>
        <v>51521953.82999997</v>
      </c>
      <c r="C286" s="188">
        <f t="shared" si="58"/>
        <v>56310948.64999998</v>
      </c>
      <c r="D286" s="150">
        <f t="shared" si="58"/>
        <v>444453128.22999996</v>
      </c>
      <c r="E286" s="150">
        <f t="shared" si="58"/>
        <v>449242123.05</v>
      </c>
      <c r="F286" s="150">
        <f t="shared" si="58"/>
        <v>500764076.88</v>
      </c>
      <c r="G286" s="151" t="s">
        <v>227</v>
      </c>
      <c r="H286" s="379"/>
      <c r="I286" s="380"/>
      <c r="J286" s="381"/>
      <c r="K286" s="14"/>
      <c r="Q286" s="14"/>
      <c r="R286" s="14"/>
      <c r="S286" s="14"/>
      <c r="T286" s="14"/>
      <c r="U286" s="14"/>
      <c r="V286" s="14"/>
    </row>
    <row r="287" spans="1:22" ht="19.5" customHeight="1">
      <c r="A287" s="108"/>
      <c r="B287" s="174"/>
      <c r="C287" s="174"/>
      <c r="D287" s="108"/>
      <c r="E287" s="108"/>
      <c r="F287" s="108"/>
      <c r="G287" s="123" t="s">
        <v>228</v>
      </c>
      <c r="H287" s="82">
        <v>60</v>
      </c>
      <c r="I287" s="61"/>
      <c r="J287" s="287"/>
      <c r="K287" s="14"/>
      <c r="Q287" s="14"/>
      <c r="R287" s="14"/>
      <c r="S287" s="14"/>
      <c r="T287" s="14"/>
      <c r="U287" s="14"/>
      <c r="V287" s="14"/>
    </row>
    <row r="288" spans="1:22" ht="19.5" customHeight="1">
      <c r="A288" s="98"/>
      <c r="B288" s="171"/>
      <c r="C288" s="171"/>
      <c r="D288" s="98"/>
      <c r="E288" s="98"/>
      <c r="F288" s="98"/>
      <c r="G288" s="93" t="s">
        <v>229</v>
      </c>
      <c r="H288" s="70"/>
      <c r="I288" s="59">
        <v>10</v>
      </c>
      <c r="J288" s="285"/>
      <c r="K288" s="24"/>
      <c r="Q288" s="14"/>
      <c r="R288" s="14"/>
      <c r="S288" s="14"/>
      <c r="T288" s="14"/>
      <c r="U288" s="14"/>
      <c r="V288" s="14"/>
    </row>
    <row r="289" spans="1:22" ht="19.5" customHeight="1" thickBot="1">
      <c r="A289" s="86"/>
      <c r="B289" s="168">
        <f>+C289-A289</f>
        <v>0</v>
      </c>
      <c r="C289" s="294">
        <f>+F289-D289</f>
        <v>0</v>
      </c>
      <c r="D289" s="245">
        <v>185623326.05</v>
      </c>
      <c r="E289" s="245">
        <f>+D289</f>
        <v>185623326.05</v>
      </c>
      <c r="F289" s="245">
        <f>+D289</f>
        <v>185623326.05</v>
      </c>
      <c r="G289" s="122" t="s">
        <v>230</v>
      </c>
      <c r="H289" s="83">
        <v>60</v>
      </c>
      <c r="I289" s="63">
        <v>10</v>
      </c>
      <c r="J289" s="280" t="s">
        <v>1</v>
      </c>
      <c r="K289" s="14"/>
      <c r="Q289" s="14"/>
      <c r="R289" s="14"/>
      <c r="S289" s="14"/>
      <c r="T289" s="14"/>
      <c r="U289" s="14"/>
      <c r="V289" s="14"/>
    </row>
    <row r="290" spans="1:22" ht="19.5" customHeight="1" thickBot="1">
      <c r="A290" s="189">
        <f>SUM(A289)</f>
        <v>0</v>
      </c>
      <c r="B290" s="189">
        <f>B289</f>
        <v>0</v>
      </c>
      <c r="C290" s="189">
        <f>C289</f>
        <v>0</v>
      </c>
      <c r="D290" s="157">
        <f>SUM(D289)</f>
        <v>185623326.05</v>
      </c>
      <c r="E290" s="246">
        <f>SUM(E289)</f>
        <v>185623326.05</v>
      </c>
      <c r="F290" s="157">
        <f>SUM(F289)</f>
        <v>185623326.05</v>
      </c>
      <c r="G290" s="151" t="s">
        <v>231</v>
      </c>
      <c r="H290" s="376"/>
      <c r="I290" s="377"/>
      <c r="J290" s="378"/>
      <c r="K290" s="24"/>
      <c r="Q290" s="14"/>
      <c r="R290" s="14"/>
      <c r="S290" s="14"/>
      <c r="T290" s="14"/>
      <c r="U290" s="14"/>
      <c r="V290" s="14"/>
    </row>
    <row r="291" spans="1:22" ht="19.5" customHeight="1" thickBot="1">
      <c r="A291" s="365">
        <f aca="true" t="shared" si="59" ref="A291:F291">+A146+A216+A252+A256+A286+A290</f>
        <v>43368404.04000001</v>
      </c>
      <c r="B291" s="327">
        <f t="shared" si="59"/>
        <v>78892897.58999997</v>
      </c>
      <c r="C291" s="327">
        <f t="shared" si="59"/>
        <v>122261301.62999998</v>
      </c>
      <c r="D291" s="364">
        <f t="shared" si="59"/>
        <v>1050485310.1999998</v>
      </c>
      <c r="E291" s="247">
        <f t="shared" si="59"/>
        <v>1093853714.24</v>
      </c>
      <c r="F291" s="247">
        <f t="shared" si="59"/>
        <v>1172746611.83</v>
      </c>
      <c r="G291" s="391" t="s">
        <v>310</v>
      </c>
      <c r="H291" s="391"/>
      <c r="I291" s="391"/>
      <c r="J291" s="392"/>
      <c r="K291" s="26"/>
      <c r="Q291" s="14"/>
      <c r="R291" s="14"/>
      <c r="S291" s="14"/>
      <c r="T291" s="14"/>
      <c r="U291" s="14"/>
      <c r="V291" s="14"/>
    </row>
    <row r="292" spans="1:22" ht="19.5" customHeight="1">
      <c r="A292" s="292"/>
      <c r="C292" s="293"/>
      <c r="G292" s="382"/>
      <c r="H292" s="383"/>
      <c r="I292" s="383"/>
      <c r="J292" s="383"/>
      <c r="K292" s="25"/>
      <c r="Q292" s="14"/>
      <c r="R292" s="14"/>
      <c r="S292" s="14"/>
      <c r="T292" s="14"/>
      <c r="U292" s="14"/>
      <c r="V292" s="14"/>
    </row>
    <row r="293" spans="1:22" ht="19.5" customHeight="1">
      <c r="A293" s="248"/>
      <c r="C293" s="10"/>
      <c r="D293" s="10"/>
      <c r="E293" s="10"/>
      <c r="F293" s="10"/>
      <c r="G293" s="248"/>
      <c r="H293" s="46"/>
      <c r="I293" s="46"/>
      <c r="J293" s="290"/>
      <c r="Q293" s="14"/>
      <c r="R293" s="14"/>
      <c r="S293" s="14"/>
      <c r="T293" s="14"/>
      <c r="U293" s="14"/>
      <c r="V293" s="14"/>
    </row>
    <row r="294" spans="2:22" ht="19.5" customHeight="1">
      <c r="B294" s="323"/>
      <c r="C294" s="10"/>
      <c r="D294" s="8"/>
      <c r="Q294" s="14"/>
      <c r="R294" s="14"/>
      <c r="S294" s="14"/>
      <c r="T294" s="14"/>
      <c r="U294" s="14"/>
      <c r="V294" s="14"/>
    </row>
    <row r="295" spans="1:22" ht="19.5">
      <c r="A295" s="34"/>
      <c r="C295" s="10"/>
      <c r="D295" s="8"/>
      <c r="E295" s="8"/>
      <c r="Q295" s="14"/>
      <c r="R295" s="14"/>
      <c r="S295" s="14"/>
      <c r="T295" s="14"/>
      <c r="U295" s="14"/>
      <c r="V295" s="14"/>
    </row>
    <row r="296" spans="1:22" ht="19.5">
      <c r="A296" s="34"/>
      <c r="B296" s="34"/>
      <c r="C296" s="34"/>
      <c r="D296" s="33"/>
      <c r="E296" s="33"/>
      <c r="Q296" s="14"/>
      <c r="R296" s="14"/>
      <c r="S296" s="14"/>
      <c r="T296" s="14"/>
      <c r="U296" s="14"/>
      <c r="V296" s="14"/>
    </row>
    <row r="297" spans="1:22" ht="19.5">
      <c r="A297" s="33"/>
      <c r="B297" s="33"/>
      <c r="C297" s="33"/>
      <c r="D297" s="36"/>
      <c r="E297" s="36"/>
      <c r="Q297" s="14"/>
      <c r="R297" s="14"/>
      <c r="S297" s="14"/>
      <c r="T297" s="14"/>
      <c r="U297" s="14"/>
      <c r="V297" s="14"/>
    </row>
    <row r="298" spans="17:22" ht="19.5">
      <c r="Q298" s="14"/>
      <c r="R298" s="14"/>
      <c r="S298" s="14"/>
      <c r="T298" s="14"/>
      <c r="U298" s="14"/>
      <c r="V298" s="14"/>
    </row>
    <row r="299" spans="17:22" ht="19.5">
      <c r="Q299" s="14"/>
      <c r="R299" s="14"/>
      <c r="S299" s="14"/>
      <c r="T299" s="14"/>
      <c r="U299" s="14"/>
      <c r="V299" s="14"/>
    </row>
    <row r="300" spans="17:22" ht="19.5">
      <c r="Q300" s="14"/>
      <c r="R300" s="14"/>
      <c r="S300" s="14"/>
      <c r="T300" s="14"/>
      <c r="U300" s="14"/>
      <c r="V300" s="14"/>
    </row>
    <row r="301" spans="17:22" ht="19.5">
      <c r="Q301" s="14"/>
      <c r="R301" s="14"/>
      <c r="S301" s="14"/>
      <c r="T301" s="14"/>
      <c r="U301" s="14"/>
      <c r="V301" s="14"/>
    </row>
    <row r="302" spans="17:22" ht="19.5">
      <c r="Q302" s="14"/>
      <c r="R302" s="14"/>
      <c r="S302" s="14"/>
      <c r="T302" s="14"/>
      <c r="U302" s="14"/>
      <c r="V302" s="14"/>
    </row>
    <row r="303" spans="17:22" ht="19.5">
      <c r="Q303" s="14"/>
      <c r="R303" s="14"/>
      <c r="S303" s="14"/>
      <c r="T303" s="14"/>
      <c r="U303" s="14"/>
      <c r="V303" s="14"/>
    </row>
    <row r="304" spans="17:22" ht="19.5">
      <c r="Q304" s="14"/>
      <c r="R304" s="14"/>
      <c r="S304" s="14"/>
      <c r="T304" s="14"/>
      <c r="U304" s="14"/>
      <c r="V304" s="14"/>
    </row>
    <row r="305" spans="5:22" ht="19.5">
      <c r="E305" s="362"/>
      <c r="Q305" s="14"/>
      <c r="R305" s="14"/>
      <c r="S305" s="14"/>
      <c r="T305" s="14"/>
      <c r="U305" s="14"/>
      <c r="V305" s="14"/>
    </row>
    <row r="306" spans="17:22" ht="19.5">
      <c r="Q306" s="14"/>
      <c r="R306" s="14"/>
      <c r="S306" s="14"/>
      <c r="T306" s="14"/>
      <c r="U306" s="14"/>
      <c r="V306" s="14"/>
    </row>
    <row r="307" spans="17:22" ht="19.5">
      <c r="Q307" s="14"/>
      <c r="R307" s="14"/>
      <c r="S307" s="14"/>
      <c r="T307" s="14"/>
      <c r="U307" s="14"/>
      <c r="V307" s="14"/>
    </row>
    <row r="312" spans="6:7" ht="19.5">
      <c r="F312" s="215" t="s">
        <v>350</v>
      </c>
      <c r="G312" s="215">
        <v>28570340.78</v>
      </c>
    </row>
    <row r="313" spans="6:7" ht="19.5">
      <c r="F313" s="215" t="s">
        <v>351</v>
      </c>
      <c r="G313" s="215">
        <v>1142000000</v>
      </c>
    </row>
    <row r="314" spans="6:7" ht="19.5">
      <c r="F314" s="215" t="s">
        <v>352</v>
      </c>
      <c r="G314" s="215">
        <v>630000</v>
      </c>
    </row>
    <row r="315" spans="6:7" ht="19.5">
      <c r="F315" s="215" t="s">
        <v>353</v>
      </c>
      <c r="G315" s="215">
        <f>+G312+G313+G314</f>
        <v>1171200340.78</v>
      </c>
    </row>
    <row r="316" spans="6:7" ht="19.5">
      <c r="F316" s="35" t="s">
        <v>356</v>
      </c>
      <c r="G316" s="361">
        <f>+G315+G319</f>
        <v>1172746611.83</v>
      </c>
    </row>
    <row r="317" spans="6:7" ht="19.5">
      <c r="F317" s="215" t="s">
        <v>354</v>
      </c>
      <c r="G317" s="215">
        <v>95860301.51</v>
      </c>
    </row>
    <row r="318" ht="19.5">
      <c r="F318" s="215" t="s">
        <v>355</v>
      </c>
    </row>
    <row r="319" spans="6:7" ht="19.5">
      <c r="F319" s="215">
        <f>+F289-G319</f>
        <v>184077055</v>
      </c>
      <c r="G319" s="215">
        <f>+F290-184077055</f>
        <v>1546271.050000012</v>
      </c>
    </row>
    <row r="320" spans="6:7" ht="19.5">
      <c r="F320" s="35" t="s">
        <v>357</v>
      </c>
      <c r="G320" s="361">
        <f>+F319+G319</f>
        <v>185623326.05</v>
      </c>
    </row>
  </sheetData>
  <sheetProtection/>
  <mergeCells count="18">
    <mergeCell ref="A11:A13"/>
    <mergeCell ref="E11:E13"/>
    <mergeCell ref="G291:J291"/>
    <mergeCell ref="C11:C13"/>
    <mergeCell ref="H252:J252"/>
    <mergeCell ref="H216:J216"/>
    <mergeCell ref="H146:J146"/>
    <mergeCell ref="D11:D13"/>
    <mergeCell ref="F11:F13"/>
    <mergeCell ref="B11:B13"/>
    <mergeCell ref="D7:F7"/>
    <mergeCell ref="G11:G13"/>
    <mergeCell ref="H11:J13"/>
    <mergeCell ref="H290:J290"/>
    <mergeCell ref="H286:J286"/>
    <mergeCell ref="G292:J292"/>
    <mergeCell ref="H256:J256"/>
    <mergeCell ref="D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&amp;C&amp;"Times New Roman,Gras italique"&amp;11&amp;P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wafae.mouniati</cp:lastModifiedBy>
  <cp:lastPrinted>2020-03-17T14:09:22Z</cp:lastPrinted>
  <dcterms:created xsi:type="dcterms:W3CDTF">2006-09-18T07:51:51Z</dcterms:created>
  <dcterms:modified xsi:type="dcterms:W3CDTF">2020-11-10T21:03:07Z</dcterms:modified>
  <cp:category/>
  <cp:version/>
  <cp:contentType/>
  <cp:contentStatus/>
</cp:coreProperties>
</file>